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620" activeTab="0"/>
  </bookViews>
  <sheets>
    <sheet name="PMM projections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<sst xmlns="http://schemas.openxmlformats.org/spreadsheetml/2006/main" count="123" uniqueCount="93">
  <si>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Doors &amp; Windows, Breakfast Porch</t>
  </si>
  <si>
    <t>Park Lot Lights Repair/Repl 2nd cycle</t>
  </si>
  <si>
    <t>Chapel Floor Refinish (buff &amp; refinish only) 3rd cycle</t>
  </si>
  <si>
    <t>na</t>
  </si>
  <si>
    <t>Parking Lot Coating/Repair</t>
  </si>
  <si>
    <t>Chapel Floor Refinish (buff &amp; refinish only) 4th cycle</t>
  </si>
  <si>
    <t xml:space="preserve">    Begining Balance</t>
  </si>
  <si>
    <t>[8-1st floor arched openings]</t>
  </si>
  <si>
    <t>Flat Roof (all)</t>
  </si>
  <si>
    <t>Roof-slate repl with slate</t>
  </si>
  <si>
    <t>Chapel Geothermal Heatpumps (2)</t>
  </si>
  <si>
    <t>Windows, SunPorch</t>
  </si>
  <si>
    <t/>
  </si>
  <si>
    <t>Roof over Chapel</t>
  </si>
  <si>
    <t>Roof over Admin side of MH 2nd cycle</t>
  </si>
  <si>
    <t>Repair / Replace sliding wall</t>
  </si>
  <si>
    <t>Chapel Shades, replace</t>
  </si>
  <si>
    <t>Upgrade Lighting in Chapel</t>
  </si>
  <si>
    <t>Install sprinkler system in front of &amp; beside sanctuary</t>
  </si>
  <si>
    <t>Solar Panels</t>
  </si>
  <si>
    <t>Major window &amp; door replace/repair project</t>
  </si>
  <si>
    <t xml:space="preserve">    FY</t>
  </si>
  <si>
    <t>Expenses (FY)</t>
  </si>
  <si>
    <t>Geothermal Piping</t>
  </si>
  <si>
    <t>Parking Lot Coating/Repair 3rd cycle</t>
  </si>
  <si>
    <t>Roof - slate maintenance 3rd cycle</t>
  </si>
  <si>
    <t>Flat Roof Clerestory 2nd cycle</t>
  </si>
  <si>
    <t>YEAR</t>
  </si>
  <si>
    <t>[has separate endowment]</t>
  </si>
  <si>
    <t>Garage - Replace Roof</t>
  </si>
  <si>
    <t>Replace Front Door 2nd cycle</t>
  </si>
  <si>
    <t xml:space="preserve">    Interest</t>
  </si>
  <si>
    <t>COST</t>
  </si>
  <si>
    <t>Chapel Floor Refinish (buff &amp; refinish only) 2nd cycle</t>
  </si>
  <si>
    <t>Replace Roof</t>
  </si>
  <si>
    <t>Parking Lot Coating/Repair 2nd cycle</t>
  </si>
  <si>
    <t>INST</t>
  </si>
  <si>
    <t>Chapel Floor Refinish (buff &amp; refinish only) 5th cycle</t>
  </si>
  <si>
    <t>Flat Roof Commons 2nd cycle</t>
  </si>
  <si>
    <t>Replace Roof 2nd cycle</t>
  </si>
  <si>
    <t>Heat Pump (brkfst porch)</t>
  </si>
  <si>
    <t>1.   Inflation rate</t>
  </si>
  <si>
    <t>Geothermal Circulating Pumps (2)</t>
  </si>
  <si>
    <t>Inflated</t>
  </si>
  <si>
    <t>from Greenhouse profits]</t>
  </si>
  <si>
    <t>Cost</t>
  </si>
  <si>
    <t>Roof - slate maintenance</t>
  </si>
  <si>
    <t>MEETING HOUSE</t>
  </si>
  <si>
    <t xml:space="preserve">    Accruals (pay into PMM)</t>
  </si>
  <si>
    <t>Chapel Floor Strip &amp; Refinish completely</t>
  </si>
  <si>
    <t>Gas Furnaces (5)</t>
  </si>
  <si>
    <t>Admin Geothermal Heatpump</t>
  </si>
  <si>
    <t>Commons Geothermal Heatpump</t>
  </si>
  <si>
    <t>Until Due</t>
  </si>
  <si>
    <t>Walled Garden Repair 2nd cycle</t>
  </si>
  <si>
    <t>LIFE</t>
  </si>
  <si>
    <t>Heat Pumps (5)</t>
  </si>
  <si>
    <t xml:space="preserve">    Expenses (pay out of PMM)</t>
  </si>
  <si>
    <t>Windmill and Pumphouse-</t>
  </si>
  <si>
    <t>Flat Roof Commons</t>
  </si>
  <si>
    <t>ITEM</t>
  </si>
  <si>
    <t>Heat Pump (brkfst porch) (2nd cycle)</t>
  </si>
  <si>
    <t>2.  Rate of return on investments</t>
  </si>
  <si>
    <t>DUE</t>
  </si>
  <si>
    <t>Replace Front Door</t>
  </si>
  <si>
    <t>Park Lot Lights Repair/Repl</t>
  </si>
  <si>
    <t>Heat Pump (sun porch) (2nd cycle)</t>
  </si>
  <si>
    <t>Walled Garden Repair</t>
  </si>
  <si>
    <t>Heat Pump (sun porch)</t>
  </si>
  <si>
    <t>Chapel Floor Refinish (buff &amp; refinish only)</t>
  </si>
  <si>
    <t>Heat Pumps (5) 2nd cycle</t>
  </si>
  <si>
    <t>Flat Roof Clerestory</t>
  </si>
  <si>
    <t>Carpet in Commons</t>
  </si>
  <si>
    <t>TOTALS</t>
  </si>
  <si>
    <t>OTHER STRUCTURES</t>
  </si>
  <si>
    <t>Roof - slate maintenance 2nd cycle</t>
  </si>
  <si>
    <t>Notes:</t>
  </si>
  <si>
    <t>Chapel Floor Strip &amp; Refinish completely 2nd cycle</t>
  </si>
  <si>
    <t>Greenhouse - [ Repairs</t>
  </si>
  <si>
    <t>Inflation</t>
  </si>
  <si>
    <t>Years</t>
  </si>
  <si>
    <t>Reset patio flagstone &amp; steps flagstone</t>
  </si>
  <si>
    <t>Refinish HH steps and hall, 1st - 2nd floor</t>
  </si>
  <si>
    <t>Refinish HH steps and hall, 2nd - 3rd floor</t>
  </si>
  <si>
    <t>Repair/oil teak floor in Fireplace Room</t>
  </si>
  <si>
    <t>Replace Gray Stairs (emergency exit from Library door)</t>
  </si>
  <si>
    <t>RE Building</t>
  </si>
  <si>
    <t>Classroom Building</t>
  </si>
  <si>
    <t>Updated on Aug 30, 2016</t>
  </si>
  <si>
    <t>Removal of Oil Tank</t>
  </si>
  <si>
    <t>Roof over Admin side of Meeting House (MH)</t>
  </si>
  <si>
    <t>Inclined Roof Chapel, South side</t>
  </si>
  <si>
    <t>MISC./Grounds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</si>
</sst>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2" xfId="0" applyNumberFormat="1" applyFill="1" applyBorder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="106" zoomScaleNormal="106"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8" sqref="A68"/>
    </sheetView>
  </sheetViews>
  <sheetFormatPr defaultColWidth="10.8515625" defaultRowHeight="13.5" customHeight="1"/>
  <cols>
    <col min="1" max="1" width="53.00390625" style="0" customWidth="1"/>
    <col min="2" max="2" width="10.8515625" style="0" customWidth="1"/>
    <col min="3" max="3" width="7.00390625" style="0" customWidth="1"/>
    <col min="4" max="4" width="7.7109375" style="0" customWidth="1"/>
    <col min="5" max="5" width="5.7109375" style="0" customWidth="1"/>
    <col min="6" max="7" width="6.7109375" style="0" customWidth="1"/>
    <col min="8" max="8" width="8.421875" style="0" customWidth="1"/>
    <col min="9" max="9" width="8.00390625" style="0" customWidth="1"/>
    <col min="10" max="10" width="9.28125" style="0" customWidth="1"/>
    <col min="11" max="19" width="7.7109375" style="0" customWidth="1"/>
    <col min="20" max="20" width="8.7109375" style="0" customWidth="1"/>
    <col min="21" max="21" width="8.421875" style="0" customWidth="1"/>
    <col min="22" max="24" width="8.7109375" style="0" customWidth="1"/>
  </cols>
  <sheetData>
    <row r="1" spans="1:24" ht="12.75">
      <c r="A1" s="1" t="s">
        <v>60</v>
      </c>
      <c r="B1" s="2" t="s">
        <v>32</v>
      </c>
      <c r="C1" s="3" t="s">
        <v>32</v>
      </c>
      <c r="D1" s="3" t="s">
        <v>36</v>
      </c>
      <c r="E1" s="3" t="s">
        <v>55</v>
      </c>
      <c r="F1" s="3" t="s">
        <v>63</v>
      </c>
      <c r="G1" s="3" t="s">
        <v>79</v>
      </c>
      <c r="H1" s="3" t="s">
        <v>43</v>
      </c>
      <c r="I1" s="3" t="s">
        <v>80</v>
      </c>
      <c r="J1" s="18" t="s">
        <v>22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>
      <c r="A2" s="4"/>
      <c r="B2" s="4"/>
      <c r="C2" s="5" t="s">
        <v>27</v>
      </c>
      <c r="D2" s="5" t="s">
        <v>27</v>
      </c>
      <c r="E2" s="4"/>
      <c r="F2" s="17" t="s">
        <v>21</v>
      </c>
      <c r="G2" s="5" t="s">
        <v>80</v>
      </c>
      <c r="H2" s="5" t="s">
        <v>45</v>
      </c>
      <c r="I2" s="5" t="s">
        <v>53</v>
      </c>
      <c r="J2" s="5">
        <v>2018</v>
      </c>
      <c r="K2" s="5">
        <v>2019</v>
      </c>
      <c r="L2" s="5">
        <v>2020</v>
      </c>
      <c r="M2" s="5">
        <v>2021</v>
      </c>
      <c r="N2" s="5">
        <v>2022</v>
      </c>
      <c r="O2" s="5">
        <v>2023</v>
      </c>
      <c r="P2" s="5">
        <v>2024</v>
      </c>
      <c r="Q2" s="5">
        <v>2025</v>
      </c>
      <c r="R2" s="5">
        <v>2026</v>
      </c>
      <c r="S2" s="5">
        <v>2027</v>
      </c>
      <c r="T2" s="5">
        <v>2028</v>
      </c>
      <c r="U2" s="5">
        <v>2029</v>
      </c>
      <c r="V2" s="5">
        <v>2030</v>
      </c>
      <c r="W2" s="5">
        <v>2031</v>
      </c>
      <c r="X2" s="5">
        <v>2032</v>
      </c>
    </row>
    <row r="3" spans="1:24" ht="12.75">
      <c r="A3" s="6"/>
      <c r="B3" s="6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8"/>
      <c r="R3" s="8"/>
      <c r="S3" s="8"/>
      <c r="T3" s="8"/>
      <c r="U3" s="8"/>
      <c r="V3" s="8"/>
      <c r="W3" s="8"/>
      <c r="X3" s="8"/>
    </row>
    <row r="4" ht="12.75">
      <c r="A4" s="9" t="s">
        <v>47</v>
      </c>
    </row>
    <row r="5" spans="1:24" ht="12.75">
      <c r="A5" s="10" t="s">
        <v>10</v>
      </c>
      <c r="B5" s="11">
        <v>18000</v>
      </c>
      <c r="C5" s="10">
        <v>2011</v>
      </c>
      <c r="D5" s="10">
        <v>2011</v>
      </c>
      <c r="E5" s="10">
        <v>20</v>
      </c>
      <c r="F5" s="10">
        <f aca="true" t="shared" si="0" ref="F5:F27">D5+E5</f>
        <v>2031</v>
      </c>
      <c r="G5" s="10">
        <f aca="true" t="shared" si="1" ref="G5:G27">F5-C5</f>
        <v>20</v>
      </c>
      <c r="H5" s="11">
        <f aca="true" t="shared" si="2" ref="H5:H28">B5*((1+$B$86)^G5)</f>
        <v>32510.00222404944</v>
      </c>
      <c r="I5" s="12">
        <f aca="true" t="shared" si="3" ref="I5:I30">F5-2012</f>
        <v>19</v>
      </c>
      <c r="J5" s="11">
        <f aca="true" t="shared" si="4" ref="J5:X15">IF(($F5=J$2),$H5,"")</f>
      </c>
      <c r="K5" s="11">
        <f t="shared" si="4"/>
      </c>
      <c r="L5" s="11">
        <f t="shared" si="4"/>
      </c>
      <c r="M5" s="11">
        <f t="shared" si="4"/>
      </c>
      <c r="N5" s="11">
        <f t="shared" si="4"/>
      </c>
      <c r="O5" s="11">
        <f t="shared" si="4"/>
      </c>
      <c r="P5" s="11">
        <f t="shared" si="4"/>
      </c>
      <c r="Q5" s="11">
        <f t="shared" si="4"/>
      </c>
      <c r="R5" s="11">
        <f t="shared" si="4"/>
      </c>
      <c r="S5" s="11">
        <f t="shared" si="4"/>
      </c>
      <c r="T5" s="11">
        <f t="shared" si="4"/>
      </c>
      <c r="U5" s="11">
        <f t="shared" si="4"/>
      </c>
      <c r="V5" s="11">
        <f t="shared" si="4"/>
      </c>
      <c r="W5" s="11">
        <f t="shared" si="4"/>
        <v>32510.00222404944</v>
      </c>
      <c r="X5" s="11">
        <f t="shared" si="4"/>
      </c>
    </row>
    <row r="6" spans="1:24" ht="12.75">
      <c r="A6" s="10" t="s">
        <v>52</v>
      </c>
      <c r="B6" s="11">
        <v>9000</v>
      </c>
      <c r="C6" s="10">
        <v>2011</v>
      </c>
      <c r="D6" s="10">
        <v>2011</v>
      </c>
      <c r="E6" s="10">
        <v>20</v>
      </c>
      <c r="F6" s="10">
        <f t="shared" si="0"/>
        <v>2031</v>
      </c>
      <c r="G6" s="10">
        <f t="shared" si="1"/>
        <v>20</v>
      </c>
      <c r="H6" s="11">
        <f t="shared" si="2"/>
        <v>16255.00111202472</v>
      </c>
      <c r="I6" s="12">
        <f t="shared" si="3"/>
        <v>19</v>
      </c>
      <c r="J6" s="11">
        <f t="shared" si="4"/>
      </c>
      <c r="K6" s="11">
        <f t="shared" si="4"/>
      </c>
      <c r="L6" s="11">
        <f t="shared" si="4"/>
      </c>
      <c r="M6" s="11">
        <f t="shared" si="4"/>
      </c>
      <c r="N6" s="11">
        <f t="shared" si="4"/>
      </c>
      <c r="O6" s="11">
        <f t="shared" si="4"/>
      </c>
      <c r="P6" s="11">
        <f t="shared" si="4"/>
      </c>
      <c r="Q6" s="11">
        <f t="shared" si="4"/>
      </c>
      <c r="R6" s="11">
        <f t="shared" si="4"/>
      </c>
      <c r="S6" s="11">
        <f t="shared" si="4"/>
      </c>
      <c r="T6" s="11">
        <f t="shared" si="4"/>
      </c>
      <c r="U6" s="11">
        <f t="shared" si="4"/>
      </c>
      <c r="V6" s="11">
        <f t="shared" si="4"/>
      </c>
      <c r="W6" s="11">
        <f t="shared" si="4"/>
        <v>16255.00111202472</v>
      </c>
      <c r="X6" s="11">
        <f t="shared" si="4"/>
      </c>
    </row>
    <row r="7" spans="1:24" ht="12.75">
      <c r="A7" s="10" t="s">
        <v>51</v>
      </c>
      <c r="B7" s="11">
        <v>9000</v>
      </c>
      <c r="C7" s="10">
        <v>2011</v>
      </c>
      <c r="D7" s="10">
        <v>2011</v>
      </c>
      <c r="E7" s="10">
        <v>20</v>
      </c>
      <c r="F7" s="10">
        <f t="shared" si="0"/>
        <v>2031</v>
      </c>
      <c r="G7" s="10">
        <f t="shared" si="1"/>
        <v>20</v>
      </c>
      <c r="H7" s="11">
        <f t="shared" si="2"/>
        <v>16255.00111202472</v>
      </c>
      <c r="I7" s="12">
        <f t="shared" si="3"/>
        <v>19</v>
      </c>
      <c r="J7" s="11">
        <f t="shared" si="4"/>
      </c>
      <c r="K7" s="11">
        <f t="shared" si="4"/>
      </c>
      <c r="L7" s="11">
        <f t="shared" si="4"/>
      </c>
      <c r="M7" s="11">
        <f t="shared" si="4"/>
      </c>
      <c r="N7" s="11">
        <f t="shared" si="4"/>
      </c>
      <c r="O7" s="11">
        <f t="shared" si="4"/>
      </c>
      <c r="P7" s="11">
        <f t="shared" si="4"/>
      </c>
      <c r="Q7" s="11">
        <f t="shared" si="4"/>
      </c>
      <c r="R7" s="11">
        <f t="shared" si="4"/>
      </c>
      <c r="S7" s="11">
        <f t="shared" si="4"/>
      </c>
      <c r="T7" s="11">
        <f t="shared" si="4"/>
      </c>
      <c r="U7" s="11">
        <f t="shared" si="4"/>
      </c>
      <c r="V7" s="11">
        <f t="shared" si="4"/>
      </c>
      <c r="W7" s="11">
        <f t="shared" si="4"/>
        <v>16255.00111202472</v>
      </c>
      <c r="X7" s="11">
        <f t="shared" si="4"/>
      </c>
    </row>
    <row r="8" spans="1:24" ht="12.75">
      <c r="A8" s="10" t="s">
        <v>91</v>
      </c>
      <c r="B8" s="11">
        <v>10000</v>
      </c>
      <c r="C8" s="10">
        <v>2010</v>
      </c>
      <c r="D8" s="10">
        <v>2010</v>
      </c>
      <c r="E8" s="10">
        <v>25</v>
      </c>
      <c r="F8" s="10">
        <f t="shared" si="0"/>
        <v>2035</v>
      </c>
      <c r="G8" s="10">
        <f t="shared" si="1"/>
        <v>25</v>
      </c>
      <c r="H8" s="11">
        <f t="shared" si="2"/>
        <v>20937.77929654214</v>
      </c>
      <c r="I8" s="12">
        <f t="shared" si="3"/>
        <v>23</v>
      </c>
      <c r="J8" s="11">
        <f t="shared" si="4"/>
      </c>
      <c r="K8" s="11">
        <f t="shared" si="4"/>
      </c>
      <c r="L8" s="11">
        <f t="shared" si="4"/>
      </c>
      <c r="M8" s="11">
        <f t="shared" si="4"/>
      </c>
      <c r="N8" s="11">
        <f t="shared" si="4"/>
      </c>
      <c r="O8" s="11">
        <f t="shared" si="4"/>
      </c>
      <c r="P8" s="11">
        <f t="shared" si="4"/>
      </c>
      <c r="Q8" s="11">
        <f t="shared" si="4"/>
      </c>
      <c r="R8" s="11">
        <f t="shared" si="4"/>
      </c>
      <c r="S8" s="11">
        <f t="shared" si="4"/>
      </c>
      <c r="T8" s="11">
        <f t="shared" si="4"/>
      </c>
      <c r="U8" s="11">
        <f t="shared" si="4"/>
      </c>
      <c r="V8" s="11">
        <f t="shared" si="4"/>
      </c>
      <c r="W8" s="11">
        <f t="shared" si="4"/>
      </c>
      <c r="X8" s="11">
        <f t="shared" si="4"/>
      </c>
    </row>
    <row r="9" spans="1:24" ht="12.75">
      <c r="A9" s="14" t="s">
        <v>13</v>
      </c>
      <c r="B9" s="15">
        <v>20000</v>
      </c>
      <c r="C9" s="14">
        <v>2012</v>
      </c>
      <c r="D9" s="14">
        <v>2012</v>
      </c>
      <c r="E9" s="14">
        <v>30</v>
      </c>
      <c r="F9" s="14">
        <f>D9+E9</f>
        <v>2042</v>
      </c>
      <c r="G9" s="14">
        <f>F9-C9</f>
        <v>30</v>
      </c>
      <c r="H9" s="15">
        <f t="shared" si="2"/>
        <v>48545.24942379318</v>
      </c>
      <c r="I9" s="16">
        <f t="shared" si="3"/>
        <v>30</v>
      </c>
      <c r="J9" s="15">
        <v>14910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12</v>
      </c>
      <c r="X9" s="15" t="s">
        <v>12</v>
      </c>
    </row>
    <row r="10" spans="1:24" ht="12.75">
      <c r="A10" s="14" t="s">
        <v>90</v>
      </c>
      <c r="B10" s="15">
        <v>15000</v>
      </c>
      <c r="C10" s="14">
        <v>2011</v>
      </c>
      <c r="D10" s="14">
        <v>1985</v>
      </c>
      <c r="E10" s="14">
        <v>28</v>
      </c>
      <c r="F10" s="14">
        <v>2013</v>
      </c>
      <c r="G10" s="14">
        <v>1</v>
      </c>
      <c r="H10" s="15">
        <f t="shared" si="2"/>
        <v>15450</v>
      </c>
      <c r="I10" s="16">
        <f t="shared" si="3"/>
        <v>1</v>
      </c>
      <c r="J10" s="15"/>
      <c r="K10" s="15" t="s">
        <v>12</v>
      </c>
      <c r="L10" s="15">
        <f>IF(($F10=L$2),$H10,"")</f>
      </c>
      <c r="M10" s="15" t="s">
        <v>12</v>
      </c>
      <c r="N10" s="15" t="s">
        <v>12</v>
      </c>
      <c r="O10" s="15" t="s">
        <v>12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12</v>
      </c>
      <c r="W10" s="15" t="s">
        <v>12</v>
      </c>
      <c r="X10" s="15" t="s">
        <v>12</v>
      </c>
    </row>
    <row r="11" spans="1:24" ht="12.75">
      <c r="A11" s="10" t="s">
        <v>14</v>
      </c>
      <c r="B11" s="11">
        <v>15500</v>
      </c>
      <c r="C11" s="10">
        <v>2011</v>
      </c>
      <c r="D11" s="10">
        <f>F10</f>
        <v>2013</v>
      </c>
      <c r="E11" s="10">
        <v>30</v>
      </c>
      <c r="F11" s="10">
        <f t="shared" si="0"/>
        <v>2043</v>
      </c>
      <c r="G11" s="10">
        <f t="shared" si="1"/>
        <v>32</v>
      </c>
      <c r="H11" s="11">
        <f t="shared" si="2"/>
        <v>39913.782713119195</v>
      </c>
      <c r="I11" s="12">
        <f t="shared" si="3"/>
        <v>31</v>
      </c>
      <c r="J11" s="11">
        <f t="shared" si="4"/>
      </c>
      <c r="K11" s="11">
        <f t="shared" si="4"/>
      </c>
      <c r="L11" s="11">
        <f t="shared" si="4"/>
      </c>
      <c r="M11" s="11">
        <f t="shared" si="4"/>
      </c>
      <c r="N11" s="11">
        <f t="shared" si="4"/>
      </c>
      <c r="O11" s="11">
        <f t="shared" si="4"/>
      </c>
      <c r="P11" s="11">
        <f t="shared" si="4"/>
      </c>
      <c r="Q11" s="11">
        <f t="shared" si="4"/>
      </c>
      <c r="R11" s="11">
        <f t="shared" si="4"/>
      </c>
      <c r="S11" s="11">
        <f t="shared" si="4"/>
      </c>
      <c r="T11" s="11">
        <f t="shared" si="4"/>
      </c>
      <c r="U11" s="11">
        <f t="shared" si="4"/>
      </c>
      <c r="V11" s="11">
        <f t="shared" si="4"/>
      </c>
      <c r="W11" s="11">
        <f t="shared" si="4"/>
      </c>
      <c r="X11" s="11">
        <f t="shared" si="4"/>
      </c>
    </row>
    <row r="12" spans="1:24" ht="12.75">
      <c r="A12" s="10" t="s">
        <v>59</v>
      </c>
      <c r="B12" s="11">
        <v>8640</v>
      </c>
      <c r="C12" s="10">
        <v>1996</v>
      </c>
      <c r="D12" s="10">
        <v>1996</v>
      </c>
      <c r="E12" s="10">
        <v>20</v>
      </c>
      <c r="F12" s="10">
        <f t="shared" si="0"/>
        <v>2016</v>
      </c>
      <c r="G12" s="10">
        <f t="shared" si="1"/>
        <v>20</v>
      </c>
      <c r="H12" s="11">
        <f t="shared" si="2"/>
        <v>15604.80106754373</v>
      </c>
      <c r="I12" s="12">
        <f t="shared" si="3"/>
        <v>4</v>
      </c>
      <c r="J12" s="11">
        <f t="shared" si="4"/>
      </c>
      <c r="K12" s="11">
        <f t="shared" si="4"/>
      </c>
      <c r="L12" s="11">
        <f t="shared" si="4"/>
      </c>
      <c r="M12" s="11">
        <f t="shared" si="4"/>
      </c>
      <c r="N12" s="11">
        <f t="shared" si="4"/>
      </c>
      <c r="O12" s="11">
        <f t="shared" si="4"/>
      </c>
      <c r="P12" s="11">
        <f t="shared" si="4"/>
      </c>
      <c r="Q12" s="11">
        <f t="shared" si="4"/>
      </c>
      <c r="R12" s="11">
        <f t="shared" si="4"/>
      </c>
      <c r="S12" s="11">
        <f t="shared" si="4"/>
      </c>
      <c r="T12" s="11">
        <f t="shared" si="4"/>
      </c>
      <c r="U12" s="11">
        <f t="shared" si="4"/>
      </c>
      <c r="V12" s="11">
        <f t="shared" si="4"/>
      </c>
      <c r="W12" s="11">
        <f t="shared" si="4"/>
      </c>
      <c r="X12" s="11">
        <f t="shared" si="4"/>
      </c>
    </row>
    <row r="13" spans="1:24" ht="12.75">
      <c r="A13" s="10" t="s">
        <v>38</v>
      </c>
      <c r="B13" s="11">
        <v>8640</v>
      </c>
      <c r="C13" s="10">
        <v>1996</v>
      </c>
      <c r="D13" s="10">
        <f>F12</f>
        <v>2016</v>
      </c>
      <c r="E13" s="10">
        <v>20</v>
      </c>
      <c r="F13" s="10">
        <f t="shared" si="0"/>
        <v>2036</v>
      </c>
      <c r="G13" s="10">
        <f t="shared" si="1"/>
        <v>40</v>
      </c>
      <c r="H13" s="11">
        <f t="shared" si="2"/>
        <v>28184.006522871983</v>
      </c>
      <c r="I13" s="12">
        <f t="shared" si="3"/>
        <v>24</v>
      </c>
      <c r="J13" s="11">
        <f t="shared" si="4"/>
      </c>
      <c r="K13" s="11">
        <f t="shared" si="4"/>
      </c>
      <c r="L13" s="11">
        <f t="shared" si="4"/>
      </c>
      <c r="M13" s="11">
        <f t="shared" si="4"/>
      </c>
      <c r="N13" s="11">
        <f t="shared" si="4"/>
      </c>
      <c r="O13" s="11">
        <f t="shared" si="4"/>
      </c>
      <c r="P13" s="11">
        <f t="shared" si="4"/>
      </c>
      <c r="Q13" s="11">
        <f t="shared" si="4"/>
      </c>
      <c r="R13" s="11">
        <f t="shared" si="4"/>
      </c>
      <c r="S13" s="11">
        <f t="shared" si="4"/>
      </c>
      <c r="T13" s="11">
        <f t="shared" si="4"/>
      </c>
      <c r="U13" s="11">
        <f t="shared" si="4"/>
      </c>
      <c r="V13" s="11">
        <f t="shared" si="4"/>
      </c>
      <c r="W13" s="11">
        <f t="shared" si="4"/>
      </c>
      <c r="X13" s="11">
        <f t="shared" si="4"/>
      </c>
    </row>
    <row r="14" spans="1:24" ht="12.75">
      <c r="A14" s="10" t="s">
        <v>71</v>
      </c>
      <c r="B14" s="11">
        <v>6240</v>
      </c>
      <c r="C14" s="10">
        <v>1998</v>
      </c>
      <c r="D14" s="10">
        <v>1998</v>
      </c>
      <c r="E14" s="10">
        <v>20</v>
      </c>
      <c r="F14" s="10">
        <f t="shared" si="0"/>
        <v>2018</v>
      </c>
      <c r="G14" s="10">
        <f t="shared" si="1"/>
        <v>20</v>
      </c>
      <c r="H14" s="11">
        <f t="shared" si="2"/>
        <v>11270.13410433714</v>
      </c>
      <c r="I14" s="12">
        <f t="shared" si="3"/>
        <v>6</v>
      </c>
      <c r="J14" s="11">
        <f t="shared" si="4"/>
        <v>11270.13410433714</v>
      </c>
      <c r="K14" s="11">
        <f t="shared" si="4"/>
      </c>
      <c r="L14" s="11">
        <f t="shared" si="4"/>
      </c>
      <c r="M14" s="11">
        <f t="shared" si="4"/>
      </c>
      <c r="N14" s="11">
        <f t="shared" si="4"/>
      </c>
      <c r="O14" s="11">
        <f t="shared" si="4"/>
      </c>
      <c r="P14" s="11">
        <f t="shared" si="4"/>
      </c>
      <c r="Q14" s="11">
        <f t="shared" si="4"/>
      </c>
      <c r="R14" s="11">
        <f t="shared" si="4"/>
      </c>
      <c r="S14" s="11">
        <f t="shared" si="4"/>
      </c>
      <c r="T14" s="11">
        <f t="shared" si="4"/>
      </c>
      <c r="U14" s="11">
        <f t="shared" si="4"/>
      </c>
      <c r="V14" s="11">
        <f t="shared" si="4"/>
      </c>
      <c r="W14" s="11">
        <f t="shared" si="4"/>
      </c>
      <c r="X14" s="11">
        <f t="shared" si="4"/>
      </c>
    </row>
    <row r="15" spans="1:24" ht="12.75">
      <c r="A15" s="10" t="s">
        <v>26</v>
      </c>
      <c r="B15" s="11">
        <v>6240</v>
      </c>
      <c r="C15" s="10">
        <v>1998</v>
      </c>
      <c r="D15" s="10">
        <f>F14</f>
        <v>2018</v>
      </c>
      <c r="E15" s="10">
        <v>20</v>
      </c>
      <c r="F15" s="10">
        <f t="shared" si="0"/>
        <v>2038</v>
      </c>
      <c r="G15" s="10">
        <f t="shared" si="1"/>
        <v>40</v>
      </c>
      <c r="H15" s="11">
        <f t="shared" si="2"/>
        <v>20355.115822074207</v>
      </c>
      <c r="I15" s="12">
        <f t="shared" si="3"/>
        <v>26</v>
      </c>
      <c r="J15" s="11">
        <f t="shared" si="4"/>
      </c>
      <c r="K15" s="11">
        <f t="shared" si="4"/>
      </c>
      <c r="L15" s="11">
        <f t="shared" si="4"/>
      </c>
      <c r="M15" s="11">
        <f t="shared" si="4"/>
      </c>
      <c r="N15" s="11">
        <f t="shared" si="4"/>
      </c>
      <c r="O15" s="11">
        <f t="shared" si="4"/>
      </c>
      <c r="P15" s="11">
        <f t="shared" si="4"/>
      </c>
      <c r="Q15" s="11">
        <f t="shared" si="4"/>
      </c>
      <c r="R15" s="11">
        <f t="shared" si="4"/>
      </c>
      <c r="S15" s="11">
        <f t="shared" si="4"/>
      </c>
      <c r="T15" s="11">
        <f t="shared" si="4"/>
      </c>
      <c r="U15" s="11">
        <f t="shared" si="4"/>
      </c>
      <c r="V15" s="11">
        <f t="shared" si="4"/>
      </c>
      <c r="W15" s="11">
        <f t="shared" si="4"/>
      </c>
      <c r="X15" s="11">
        <f t="shared" si="4"/>
      </c>
    </row>
    <row r="16" spans="1:24" ht="12.75">
      <c r="A16" s="10" t="s">
        <v>69</v>
      </c>
      <c r="B16" s="11">
        <v>3880</v>
      </c>
      <c r="C16" s="10">
        <v>2012</v>
      </c>
      <c r="D16" s="10">
        <v>2009</v>
      </c>
      <c r="E16" s="10">
        <v>3</v>
      </c>
      <c r="F16" s="10">
        <f t="shared" si="0"/>
        <v>2012</v>
      </c>
      <c r="G16" s="10">
        <f t="shared" si="1"/>
        <v>0</v>
      </c>
      <c r="H16" s="11">
        <f t="shared" si="2"/>
        <v>3880</v>
      </c>
      <c r="I16" s="12">
        <f t="shared" si="3"/>
        <v>0</v>
      </c>
      <c r="J16" s="11">
        <f aca="true" t="shared" si="5" ref="J16:X26">IF(($F16=J$2),$H16,"")</f>
      </c>
      <c r="K16" s="11">
        <f t="shared" si="5"/>
      </c>
      <c r="L16" s="11">
        <f t="shared" si="5"/>
      </c>
      <c r="M16" s="11">
        <f t="shared" si="5"/>
      </c>
      <c r="N16" s="11">
        <f t="shared" si="5"/>
      </c>
      <c r="O16" s="11">
        <f t="shared" si="5"/>
      </c>
      <c r="P16" s="11">
        <f t="shared" si="5"/>
      </c>
      <c r="Q16" s="11">
        <f t="shared" si="5"/>
      </c>
      <c r="R16" s="11">
        <f t="shared" si="5"/>
      </c>
      <c r="S16" s="11">
        <f t="shared" si="5"/>
      </c>
      <c r="T16" s="11">
        <f t="shared" si="5"/>
      </c>
      <c r="U16" s="11">
        <f t="shared" si="5"/>
      </c>
      <c r="V16" s="11">
        <f t="shared" si="5"/>
      </c>
      <c r="W16" s="11">
        <f t="shared" si="5"/>
      </c>
      <c r="X16" s="11">
        <f t="shared" si="5"/>
      </c>
    </row>
    <row r="17" spans="1:24" ht="12.75">
      <c r="A17" s="10" t="s">
        <v>33</v>
      </c>
      <c r="B17" s="11">
        <v>2000</v>
      </c>
      <c r="C17" s="10">
        <v>2009</v>
      </c>
      <c r="D17" s="10">
        <f>F16</f>
        <v>2012</v>
      </c>
      <c r="E17" s="10">
        <v>3</v>
      </c>
      <c r="F17" s="10">
        <f t="shared" si="0"/>
        <v>2015</v>
      </c>
      <c r="G17" s="10">
        <f t="shared" si="1"/>
        <v>6</v>
      </c>
      <c r="H17" s="11">
        <f t="shared" si="2"/>
        <v>2388.104593058</v>
      </c>
      <c r="I17" s="12">
        <f t="shared" si="3"/>
        <v>3</v>
      </c>
      <c r="J17" s="11">
        <f t="shared" si="5"/>
      </c>
      <c r="K17" s="11">
        <f t="shared" si="5"/>
      </c>
      <c r="L17" s="11">
        <f t="shared" si="5"/>
      </c>
      <c r="M17" s="11">
        <f t="shared" si="5"/>
      </c>
      <c r="N17" s="11">
        <f t="shared" si="5"/>
      </c>
      <c r="O17" s="11">
        <f t="shared" si="5"/>
      </c>
      <c r="P17" s="11">
        <f t="shared" si="5"/>
      </c>
      <c r="Q17" s="11">
        <f t="shared" si="5"/>
      </c>
      <c r="R17" s="11">
        <f t="shared" si="5"/>
      </c>
      <c r="S17" s="11">
        <f t="shared" si="5"/>
      </c>
      <c r="T17" s="11">
        <f t="shared" si="5"/>
      </c>
      <c r="U17" s="11">
        <f t="shared" si="5"/>
      </c>
      <c r="V17" s="11">
        <f t="shared" si="5"/>
      </c>
      <c r="W17" s="11">
        <f t="shared" si="5"/>
      </c>
      <c r="X17" s="11">
        <f t="shared" si="5"/>
      </c>
    </row>
    <row r="18" spans="1:24" ht="12.75">
      <c r="A18" s="10" t="s">
        <v>2</v>
      </c>
      <c r="B18" s="11">
        <v>2000</v>
      </c>
      <c r="C18" s="10">
        <v>2009</v>
      </c>
      <c r="D18" s="10">
        <f>F17</f>
        <v>2015</v>
      </c>
      <c r="E18" s="10">
        <v>3</v>
      </c>
      <c r="F18" s="10">
        <f t="shared" si="0"/>
        <v>2018</v>
      </c>
      <c r="G18" s="10">
        <f t="shared" si="1"/>
        <v>9</v>
      </c>
      <c r="H18" s="11">
        <f t="shared" si="2"/>
        <v>2609.546367658489</v>
      </c>
      <c r="I18" s="12">
        <f t="shared" si="3"/>
        <v>6</v>
      </c>
      <c r="J18" s="11">
        <f t="shared" si="5"/>
        <v>2609.546367658489</v>
      </c>
      <c r="K18" s="11">
        <f t="shared" si="5"/>
      </c>
      <c r="L18" s="11">
        <f t="shared" si="5"/>
      </c>
      <c r="M18" s="11">
        <f t="shared" si="5"/>
      </c>
      <c r="N18" s="11">
        <f t="shared" si="5"/>
      </c>
      <c r="O18" s="11">
        <f t="shared" si="5"/>
      </c>
      <c r="P18" s="11">
        <f t="shared" si="5"/>
      </c>
      <c r="Q18" s="11">
        <f t="shared" si="5"/>
      </c>
      <c r="R18" s="11">
        <f t="shared" si="5"/>
      </c>
      <c r="S18" s="11">
        <f t="shared" si="5"/>
      </c>
      <c r="T18" s="11">
        <f t="shared" si="5"/>
      </c>
      <c r="U18" s="11">
        <f t="shared" si="5"/>
      </c>
      <c r="V18" s="11">
        <f t="shared" si="5"/>
      </c>
      <c r="W18" s="11">
        <f t="shared" si="5"/>
      </c>
      <c r="X18" s="11">
        <f t="shared" si="5"/>
      </c>
    </row>
    <row r="19" spans="1:24" ht="12.75">
      <c r="A19" s="10" t="s">
        <v>5</v>
      </c>
      <c r="B19" s="11">
        <v>2000</v>
      </c>
      <c r="C19" s="10">
        <v>2009</v>
      </c>
      <c r="D19" s="10">
        <f>F18</f>
        <v>2018</v>
      </c>
      <c r="E19" s="10">
        <v>6</v>
      </c>
      <c r="F19" s="10">
        <f t="shared" si="0"/>
        <v>2024</v>
      </c>
      <c r="G19" s="10">
        <f t="shared" si="1"/>
        <v>15</v>
      </c>
      <c r="H19" s="11">
        <f t="shared" si="2"/>
        <v>3115.934833201529</v>
      </c>
      <c r="I19" s="12">
        <f t="shared" si="3"/>
        <v>12</v>
      </c>
      <c r="J19" s="11">
        <f t="shared" si="5"/>
      </c>
      <c r="K19" s="11">
        <f t="shared" si="5"/>
      </c>
      <c r="L19" s="11">
        <f t="shared" si="5"/>
      </c>
      <c r="M19" s="11">
        <f t="shared" si="5"/>
      </c>
      <c r="N19" s="11">
        <f t="shared" si="5"/>
      </c>
      <c r="O19" s="11">
        <f t="shared" si="5"/>
      </c>
      <c r="P19" s="11">
        <f t="shared" si="5"/>
        <v>3115.934833201529</v>
      </c>
      <c r="Q19" s="11">
        <f t="shared" si="5"/>
      </c>
      <c r="R19" s="11">
        <f t="shared" si="5"/>
      </c>
      <c r="S19" s="11">
        <f t="shared" si="5"/>
      </c>
      <c r="T19" s="11">
        <f t="shared" si="5"/>
      </c>
      <c r="U19" s="11">
        <f t="shared" si="5"/>
      </c>
      <c r="V19" s="11">
        <f t="shared" si="5"/>
      </c>
      <c r="W19" s="11">
        <f t="shared" si="5"/>
      </c>
      <c r="X19" s="11">
        <f t="shared" si="5"/>
      </c>
    </row>
    <row r="20" spans="1:24" ht="12.75">
      <c r="A20" s="10" t="s">
        <v>37</v>
      </c>
      <c r="B20" s="11">
        <v>2000</v>
      </c>
      <c r="C20" s="10">
        <v>2009</v>
      </c>
      <c r="D20" s="10">
        <f>F19</f>
        <v>2024</v>
      </c>
      <c r="E20" s="10">
        <v>3</v>
      </c>
      <c r="F20" s="10">
        <f t="shared" si="0"/>
        <v>2027</v>
      </c>
      <c r="G20" s="10">
        <f t="shared" si="1"/>
        <v>18</v>
      </c>
      <c r="H20" s="11">
        <f t="shared" si="2"/>
        <v>3404.8661224798066</v>
      </c>
      <c r="I20" s="12">
        <f t="shared" si="3"/>
        <v>15</v>
      </c>
      <c r="J20" s="11">
        <f t="shared" si="5"/>
      </c>
      <c r="K20" s="11">
        <f t="shared" si="5"/>
      </c>
      <c r="L20" s="11">
        <f t="shared" si="5"/>
      </c>
      <c r="M20" s="11">
        <f t="shared" si="5"/>
      </c>
      <c r="N20" s="11">
        <f t="shared" si="5"/>
      </c>
      <c r="O20" s="11">
        <f t="shared" si="5"/>
      </c>
      <c r="P20" s="11">
        <f t="shared" si="5"/>
      </c>
      <c r="Q20" s="11">
        <f t="shared" si="5"/>
      </c>
      <c r="R20" s="11">
        <f t="shared" si="5"/>
      </c>
      <c r="S20" s="11">
        <f t="shared" si="5"/>
        <v>3404.8661224798066</v>
      </c>
      <c r="T20" s="11">
        <f t="shared" si="5"/>
      </c>
      <c r="U20" s="11">
        <f t="shared" si="5"/>
      </c>
      <c r="V20" s="11">
        <f t="shared" si="5"/>
      </c>
      <c r="W20" s="11">
        <f t="shared" si="5"/>
      </c>
      <c r="X20" s="11">
        <f t="shared" si="5"/>
      </c>
    </row>
    <row r="21" spans="1:24" ht="12.75">
      <c r="A21" s="10" t="s">
        <v>49</v>
      </c>
      <c r="B21" s="11">
        <v>8030</v>
      </c>
      <c r="C21" s="10">
        <v>2009</v>
      </c>
      <c r="D21" s="10">
        <v>2009</v>
      </c>
      <c r="E21" s="10">
        <v>12</v>
      </c>
      <c r="F21" s="10">
        <f t="shared" si="0"/>
        <v>2021</v>
      </c>
      <c r="G21" s="10">
        <f t="shared" si="1"/>
        <v>12</v>
      </c>
      <c r="H21" s="11">
        <f t="shared" si="2"/>
        <v>11448.859921374815</v>
      </c>
      <c r="I21" s="12">
        <f t="shared" si="3"/>
        <v>9</v>
      </c>
      <c r="J21" s="11">
        <f t="shared" si="5"/>
      </c>
      <c r="K21" s="11">
        <f t="shared" si="5"/>
      </c>
      <c r="L21" s="11">
        <f t="shared" si="5"/>
      </c>
      <c r="M21" s="11">
        <f t="shared" si="5"/>
        <v>11448.859921374815</v>
      </c>
      <c r="N21" s="11">
        <f t="shared" si="5"/>
      </c>
      <c r="O21" s="11">
        <f t="shared" si="5"/>
      </c>
      <c r="P21" s="11">
        <f t="shared" si="5"/>
      </c>
      <c r="Q21" s="11">
        <f t="shared" si="5"/>
      </c>
      <c r="R21" s="11">
        <f t="shared" si="5"/>
      </c>
      <c r="S21" s="11">
        <f t="shared" si="5"/>
      </c>
      <c r="T21" s="11">
        <f t="shared" si="5"/>
      </c>
      <c r="U21" s="11">
        <f t="shared" si="5"/>
      </c>
      <c r="V21" s="11">
        <f t="shared" si="5"/>
      </c>
      <c r="W21" s="11">
        <f t="shared" si="5"/>
      </c>
      <c r="X21" s="11">
        <f t="shared" si="5"/>
      </c>
    </row>
    <row r="22" spans="1:24" ht="12.75">
      <c r="A22" s="10" t="s">
        <v>77</v>
      </c>
      <c r="B22" s="11">
        <v>8030</v>
      </c>
      <c r="C22" s="10">
        <v>2009</v>
      </c>
      <c r="D22" s="10">
        <f>F21</f>
        <v>2021</v>
      </c>
      <c r="E22" s="10">
        <v>12</v>
      </c>
      <c r="F22" s="10">
        <f t="shared" si="0"/>
        <v>2033</v>
      </c>
      <c r="G22" s="10">
        <f t="shared" si="1"/>
        <v>24</v>
      </c>
      <c r="H22" s="11">
        <f t="shared" si="2"/>
        <v>16323.336674877026</v>
      </c>
      <c r="I22" s="12">
        <f t="shared" si="3"/>
        <v>21</v>
      </c>
      <c r="J22" s="11">
        <f t="shared" si="5"/>
      </c>
      <c r="K22" s="11">
        <f t="shared" si="5"/>
      </c>
      <c r="L22" s="11">
        <f t="shared" si="5"/>
      </c>
      <c r="M22" s="11">
        <f t="shared" si="5"/>
      </c>
      <c r="N22" s="11">
        <f t="shared" si="5"/>
      </c>
      <c r="O22" s="11">
        <f t="shared" si="5"/>
      </c>
      <c r="P22" s="11">
        <f t="shared" si="5"/>
      </c>
      <c r="Q22" s="11">
        <f t="shared" si="5"/>
      </c>
      <c r="R22" s="11">
        <f t="shared" si="5"/>
      </c>
      <c r="S22" s="11">
        <f t="shared" si="5"/>
      </c>
      <c r="T22" s="11">
        <f t="shared" si="5"/>
      </c>
      <c r="U22" s="11">
        <f t="shared" si="5"/>
      </c>
      <c r="V22" s="11">
        <f t="shared" si="5"/>
      </c>
      <c r="W22" s="11">
        <f t="shared" si="5"/>
      </c>
      <c r="X22" s="11">
        <f t="shared" si="5"/>
      </c>
    </row>
    <row r="23" spans="1:24" ht="12.75">
      <c r="A23" s="10" t="s">
        <v>19</v>
      </c>
      <c r="B23" s="11">
        <v>50000</v>
      </c>
      <c r="C23" s="10">
        <v>2011</v>
      </c>
      <c r="D23" s="10">
        <v>2011</v>
      </c>
      <c r="E23" s="10">
        <v>25</v>
      </c>
      <c r="F23" s="10">
        <f t="shared" si="0"/>
        <v>2036</v>
      </c>
      <c r="G23" s="10">
        <f t="shared" si="1"/>
        <v>25</v>
      </c>
      <c r="H23" s="11">
        <f t="shared" si="2"/>
        <v>104688.8964827107</v>
      </c>
      <c r="I23" s="12">
        <f t="shared" si="3"/>
        <v>24</v>
      </c>
      <c r="J23" s="11">
        <f t="shared" si="5"/>
      </c>
      <c r="K23" s="11">
        <f t="shared" si="5"/>
      </c>
      <c r="L23" s="11">
        <f t="shared" si="5"/>
      </c>
      <c r="M23" s="11">
        <f t="shared" si="5"/>
      </c>
      <c r="N23" s="11">
        <f t="shared" si="5"/>
      </c>
      <c r="O23" s="11">
        <f t="shared" si="5"/>
      </c>
      <c r="P23" s="11">
        <f t="shared" si="5"/>
      </c>
      <c r="Q23" s="11">
        <f t="shared" si="5"/>
      </c>
      <c r="R23" s="11">
        <f t="shared" si="5"/>
      </c>
      <c r="S23" s="11">
        <f t="shared" si="5"/>
      </c>
      <c r="T23" s="11">
        <f t="shared" si="5"/>
      </c>
      <c r="U23" s="11">
        <f t="shared" si="5"/>
      </c>
      <c r="V23" s="11">
        <f t="shared" si="5"/>
      </c>
      <c r="W23" s="11">
        <f t="shared" si="5"/>
      </c>
      <c r="X23" s="11">
        <f t="shared" si="5"/>
      </c>
    </row>
    <row r="24" spans="1:24" ht="12.75">
      <c r="A24" s="10" t="s">
        <v>23</v>
      </c>
      <c r="B24" s="11">
        <v>40000</v>
      </c>
      <c r="C24" s="10">
        <v>2011</v>
      </c>
      <c r="D24" s="10">
        <v>2011</v>
      </c>
      <c r="E24" s="10">
        <v>50</v>
      </c>
      <c r="F24" s="10">
        <f t="shared" si="0"/>
        <v>2061</v>
      </c>
      <c r="G24" s="10">
        <f t="shared" si="1"/>
        <v>50</v>
      </c>
      <c r="H24" s="11">
        <f t="shared" si="2"/>
        <v>175356.24074828345</v>
      </c>
      <c r="I24" s="12">
        <f t="shared" si="3"/>
        <v>49</v>
      </c>
      <c r="J24" s="11">
        <f t="shared" si="5"/>
      </c>
      <c r="K24" s="11">
        <f t="shared" si="5"/>
      </c>
      <c r="L24" s="11">
        <f t="shared" si="5"/>
      </c>
      <c r="M24" s="11">
        <f t="shared" si="5"/>
      </c>
      <c r="N24" s="11">
        <f t="shared" si="5"/>
      </c>
      <c r="O24" s="11">
        <f t="shared" si="5"/>
      </c>
      <c r="P24" s="11">
        <f t="shared" si="5"/>
      </c>
      <c r="Q24" s="11">
        <f t="shared" si="5"/>
      </c>
      <c r="R24" s="11">
        <f t="shared" si="5"/>
      </c>
      <c r="S24" s="11">
        <f t="shared" si="5"/>
      </c>
      <c r="T24" s="11">
        <f t="shared" si="5"/>
      </c>
      <c r="U24" s="11">
        <f t="shared" si="5"/>
      </c>
      <c r="V24" s="11">
        <f t="shared" si="5"/>
      </c>
      <c r="W24" s="11">
        <f t="shared" si="5"/>
      </c>
      <c r="X24" s="11">
        <f t="shared" si="5"/>
      </c>
    </row>
    <row r="25" spans="1:24" ht="12.75">
      <c r="A25" s="10" t="s">
        <v>42</v>
      </c>
      <c r="B25" s="11">
        <v>20000</v>
      </c>
      <c r="C25" s="10">
        <v>2011</v>
      </c>
      <c r="D25" s="10">
        <v>2011</v>
      </c>
      <c r="E25" s="10">
        <v>25</v>
      </c>
      <c r="F25" s="10">
        <f t="shared" si="0"/>
        <v>2036</v>
      </c>
      <c r="G25" s="10">
        <f t="shared" si="1"/>
        <v>25</v>
      </c>
      <c r="H25" s="11">
        <f t="shared" si="2"/>
        <v>41875.55859308428</v>
      </c>
      <c r="I25" s="12">
        <f t="shared" si="3"/>
        <v>24</v>
      </c>
      <c r="J25" s="11">
        <f t="shared" si="5"/>
      </c>
      <c r="K25" s="11">
        <f t="shared" si="5"/>
      </c>
      <c r="L25" s="11">
        <f t="shared" si="5"/>
      </c>
      <c r="M25" s="11">
        <f t="shared" si="5"/>
      </c>
      <c r="N25" s="11">
        <f t="shared" si="5"/>
      </c>
      <c r="O25" s="11">
        <f t="shared" si="5"/>
      </c>
      <c r="P25" s="11">
        <f t="shared" si="5"/>
      </c>
      <c r="Q25" s="11">
        <f t="shared" si="5"/>
      </c>
      <c r="R25" s="11">
        <f t="shared" si="5"/>
      </c>
      <c r="S25" s="11">
        <f t="shared" si="5"/>
      </c>
      <c r="T25" s="11">
        <f t="shared" si="5"/>
      </c>
      <c r="U25" s="11">
        <f t="shared" si="5"/>
      </c>
      <c r="V25" s="11">
        <f t="shared" si="5"/>
      </c>
      <c r="W25" s="11">
        <f t="shared" si="5"/>
      </c>
      <c r="X25" s="11">
        <f t="shared" si="5"/>
      </c>
    </row>
    <row r="26" spans="1:24" ht="12.75">
      <c r="A26" s="10" t="s">
        <v>72</v>
      </c>
      <c r="B26" s="11">
        <v>5000</v>
      </c>
      <c r="C26" s="10">
        <v>2011</v>
      </c>
      <c r="D26" s="10">
        <v>2006</v>
      </c>
      <c r="E26" s="10">
        <v>10</v>
      </c>
      <c r="F26" s="10">
        <f t="shared" si="0"/>
        <v>2016</v>
      </c>
      <c r="G26" s="10">
        <f t="shared" si="1"/>
        <v>5</v>
      </c>
      <c r="H26" s="11">
        <f t="shared" si="2"/>
        <v>5796.370371499999</v>
      </c>
      <c r="I26" s="12">
        <f t="shared" si="3"/>
        <v>4</v>
      </c>
      <c r="J26" s="11">
        <f t="shared" si="5"/>
      </c>
      <c r="K26" s="11">
        <f t="shared" si="5"/>
      </c>
      <c r="L26" s="11">
        <f t="shared" si="5"/>
      </c>
      <c r="M26" s="11">
        <f t="shared" si="5"/>
      </c>
      <c r="N26" s="11">
        <f t="shared" si="5"/>
      </c>
      <c r="O26" s="11">
        <f t="shared" si="5"/>
      </c>
      <c r="P26" s="11">
        <f t="shared" si="5"/>
      </c>
      <c r="Q26" s="11">
        <f t="shared" si="5"/>
      </c>
      <c r="R26" s="11">
        <f t="shared" si="5"/>
      </c>
      <c r="S26" s="11">
        <f t="shared" si="5"/>
      </c>
      <c r="T26" s="11">
        <f t="shared" si="5"/>
      </c>
      <c r="U26" s="11">
        <f t="shared" si="5"/>
      </c>
      <c r="V26" s="11">
        <f t="shared" si="5"/>
      </c>
      <c r="W26" s="11">
        <f t="shared" si="5"/>
      </c>
      <c r="X26" s="11">
        <f t="shared" si="5"/>
      </c>
    </row>
    <row r="27" spans="1:24" ht="12.75">
      <c r="A27" s="10" t="s">
        <v>15</v>
      </c>
      <c r="B27" s="11">
        <v>5000</v>
      </c>
      <c r="C27" s="10">
        <v>2011</v>
      </c>
      <c r="D27" s="10">
        <v>1985</v>
      </c>
      <c r="E27" s="10">
        <v>35</v>
      </c>
      <c r="F27" s="10">
        <f t="shared" si="0"/>
        <v>2020</v>
      </c>
      <c r="G27" s="10">
        <f t="shared" si="1"/>
        <v>9</v>
      </c>
      <c r="H27" s="11">
        <f t="shared" si="2"/>
        <v>6523.865919146222</v>
      </c>
      <c r="I27" s="12">
        <f t="shared" si="3"/>
        <v>8</v>
      </c>
      <c r="J27" s="11">
        <v>600</v>
      </c>
      <c r="K27" s="11">
        <f aca="true" t="shared" si="6" ref="K27:O28">IF(($F27=K$2),$H27,"")</f>
      </c>
      <c r="L27" s="11">
        <f t="shared" si="6"/>
        <v>6523.865919146222</v>
      </c>
      <c r="M27" s="11">
        <f t="shared" si="6"/>
      </c>
      <c r="N27" s="11">
        <f t="shared" si="6"/>
      </c>
      <c r="O27" s="11">
        <f t="shared" si="6"/>
      </c>
      <c r="P27" s="11">
        <v>5000</v>
      </c>
      <c r="Q27" s="11">
        <f aca="true" t="shared" si="7" ref="Q27:X28">IF(($F27=Q$2),$H27,"")</f>
      </c>
      <c r="R27" s="11">
        <f t="shared" si="7"/>
      </c>
      <c r="S27" s="11">
        <f t="shared" si="7"/>
      </c>
      <c r="T27" s="11">
        <f t="shared" si="7"/>
      </c>
      <c r="U27" s="11">
        <f t="shared" si="7"/>
      </c>
      <c r="V27" s="11">
        <f t="shared" si="7"/>
      </c>
      <c r="W27" s="11">
        <f t="shared" si="7"/>
      </c>
      <c r="X27" s="11">
        <f t="shared" si="7"/>
      </c>
    </row>
    <row r="28" spans="1:24" ht="12.75">
      <c r="A28" s="10" t="s">
        <v>81</v>
      </c>
      <c r="B28" s="11">
        <v>2000</v>
      </c>
      <c r="C28" s="10">
        <v>2012</v>
      </c>
      <c r="D28" s="10">
        <v>1985</v>
      </c>
      <c r="E28" s="10">
        <v>10</v>
      </c>
      <c r="F28" s="10">
        <v>2012</v>
      </c>
      <c r="G28" s="10">
        <f>F28-C28</f>
        <v>0</v>
      </c>
      <c r="H28" s="11">
        <f t="shared" si="2"/>
        <v>2000</v>
      </c>
      <c r="I28" s="12">
        <f t="shared" si="3"/>
        <v>0</v>
      </c>
      <c r="J28" s="11">
        <f>IF(($F28=J$2),$H28,"")</f>
      </c>
      <c r="K28" s="11">
        <f t="shared" si="6"/>
      </c>
      <c r="L28" s="11">
        <f t="shared" si="6"/>
      </c>
      <c r="M28" s="11">
        <f t="shared" si="6"/>
      </c>
      <c r="N28" s="11">
        <f t="shared" si="6"/>
      </c>
      <c r="O28" s="11">
        <f t="shared" si="6"/>
      </c>
      <c r="P28" s="11">
        <f>IF(($F28=P$2),$H28,"")</f>
      </c>
      <c r="Q28" s="11">
        <f t="shared" si="7"/>
      </c>
      <c r="R28" s="11">
        <f t="shared" si="7"/>
      </c>
      <c r="S28" s="11">
        <f t="shared" si="7"/>
      </c>
      <c r="T28" s="11">
        <f t="shared" si="7"/>
      </c>
      <c r="U28" s="11">
        <f t="shared" si="7"/>
      </c>
      <c r="V28" s="11">
        <f t="shared" si="7"/>
      </c>
      <c r="W28" s="11">
        <f t="shared" si="7"/>
      </c>
      <c r="X28" s="11">
        <f t="shared" si="7"/>
      </c>
    </row>
    <row r="29" spans="1:24" ht="12.75">
      <c r="A29" s="10" t="s">
        <v>17</v>
      </c>
      <c r="B29" s="11">
        <v>7756</v>
      </c>
      <c r="C29" s="10">
        <v>2011</v>
      </c>
      <c r="D29" s="10">
        <v>2011</v>
      </c>
      <c r="E29" s="10">
        <v>25</v>
      </c>
      <c r="F29" s="10">
        <f>D29+E29</f>
        <v>2036</v>
      </c>
      <c r="G29" s="10">
        <f>F29-C29</f>
        <v>25</v>
      </c>
      <c r="H29" s="11">
        <v>8000</v>
      </c>
      <c r="I29" s="12">
        <f t="shared" si="3"/>
        <v>24</v>
      </c>
      <c r="J29" s="11">
        <v>7756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2.75">
      <c r="A30" s="10" t="s">
        <v>18</v>
      </c>
      <c r="B30" s="11">
        <v>6000</v>
      </c>
      <c r="C30" s="10">
        <v>2011</v>
      </c>
      <c r="D30" s="10"/>
      <c r="E30" s="10">
        <v>30</v>
      </c>
      <c r="F30" s="10">
        <v>2013</v>
      </c>
      <c r="G30" s="10">
        <f>F30-C30</f>
        <v>2</v>
      </c>
      <c r="H30" s="11">
        <v>6000</v>
      </c>
      <c r="I30" s="12">
        <f t="shared" si="3"/>
        <v>1</v>
      </c>
      <c r="J30" s="11"/>
      <c r="K30" s="11"/>
      <c r="L30" s="11">
        <v>6000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2.75">
      <c r="A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2.75">
      <c r="A32" s="9" t="s">
        <v>86</v>
      </c>
      <c r="J32" s="11">
        <f aca="true" t="shared" si="8" ref="J32:X41">IF(($F32=J$2),$H32,"")</f>
      </c>
      <c r="K32" s="11">
        <f t="shared" si="8"/>
      </c>
      <c r="L32" s="11">
        <f t="shared" si="8"/>
      </c>
      <c r="M32" s="11">
        <f t="shared" si="8"/>
      </c>
      <c r="N32" s="11">
        <f t="shared" si="8"/>
      </c>
      <c r="O32" s="11">
        <f t="shared" si="8"/>
      </c>
      <c r="P32" s="11">
        <f t="shared" si="8"/>
      </c>
      <c r="Q32" s="11">
        <f t="shared" si="8"/>
      </c>
      <c r="R32" s="11">
        <f t="shared" si="8"/>
      </c>
      <c r="S32" s="11">
        <f t="shared" si="8"/>
      </c>
      <c r="T32" s="11">
        <f t="shared" si="8"/>
      </c>
      <c r="U32" s="11">
        <f t="shared" si="8"/>
      </c>
      <c r="V32" s="11">
        <f t="shared" si="8"/>
      </c>
      <c r="W32" s="11">
        <f t="shared" si="8"/>
      </c>
      <c r="X32" s="11">
        <f t="shared" si="8"/>
      </c>
    </row>
    <row r="33" spans="1:24" ht="12.75">
      <c r="A33" s="10" t="s">
        <v>50</v>
      </c>
      <c r="B33" s="11">
        <v>15050</v>
      </c>
      <c r="C33" s="10">
        <v>2005</v>
      </c>
      <c r="D33" s="10">
        <v>2004</v>
      </c>
      <c r="E33" s="10">
        <v>22</v>
      </c>
      <c r="F33" s="10">
        <f>D33+E33</f>
        <v>2026</v>
      </c>
      <c r="G33" s="10">
        <f aca="true" t="shared" si="9" ref="G33:G46">F33-C33</f>
        <v>21</v>
      </c>
      <c r="H33" s="11">
        <f aca="true" t="shared" si="10" ref="H33:H46">B33*((1+$B$86)^G33)</f>
        <v>27997.433304227907</v>
      </c>
      <c r="I33" s="12">
        <f aca="true" t="shared" si="11" ref="I33:I47">F33-2012</f>
        <v>14</v>
      </c>
      <c r="J33" s="11">
        <f t="shared" si="8"/>
      </c>
      <c r="K33" s="11">
        <f t="shared" si="8"/>
      </c>
      <c r="L33" s="11">
        <f t="shared" si="8"/>
      </c>
      <c r="M33" s="11">
        <f t="shared" si="8"/>
      </c>
      <c r="N33" s="11">
        <f t="shared" si="8"/>
      </c>
      <c r="O33" s="11">
        <f t="shared" si="8"/>
      </c>
      <c r="P33" s="11">
        <f t="shared" si="8"/>
      </c>
      <c r="Q33" s="11">
        <f t="shared" si="8"/>
      </c>
      <c r="R33" s="11">
        <f t="shared" si="8"/>
        <v>27997.433304227907</v>
      </c>
      <c r="S33" s="11">
        <f t="shared" si="8"/>
      </c>
      <c r="T33" s="11">
        <f t="shared" si="8"/>
      </c>
      <c r="U33" s="11">
        <f t="shared" si="8"/>
      </c>
      <c r="V33" s="11">
        <f t="shared" si="8"/>
      </c>
      <c r="W33" s="11">
        <f t="shared" si="8"/>
      </c>
      <c r="X33" s="11">
        <f t="shared" si="8"/>
      </c>
    </row>
    <row r="34" spans="1:24" ht="12.75">
      <c r="A34" s="10" t="s">
        <v>56</v>
      </c>
      <c r="B34" s="11">
        <v>20600</v>
      </c>
      <c r="C34" s="10">
        <v>2005</v>
      </c>
      <c r="D34" s="10">
        <v>2004</v>
      </c>
      <c r="E34" s="10">
        <v>17</v>
      </c>
      <c r="F34" s="10">
        <f>D34+E34</f>
        <v>2021</v>
      </c>
      <c r="G34" s="10">
        <f t="shared" si="9"/>
        <v>16</v>
      </c>
      <c r="H34" s="11">
        <f t="shared" si="10"/>
        <v>33056.95264543501</v>
      </c>
      <c r="I34" s="12">
        <f t="shared" si="11"/>
        <v>9</v>
      </c>
      <c r="J34" s="11">
        <f t="shared" si="8"/>
      </c>
      <c r="K34" s="11">
        <f t="shared" si="8"/>
      </c>
      <c r="L34" s="11">
        <f t="shared" si="8"/>
      </c>
      <c r="M34" s="11">
        <f t="shared" si="8"/>
        <v>33056.95264543501</v>
      </c>
      <c r="N34" s="11">
        <f t="shared" si="8"/>
      </c>
      <c r="O34" s="11">
        <f t="shared" si="8"/>
      </c>
      <c r="P34" s="11">
        <f t="shared" si="8"/>
      </c>
      <c r="Q34" s="11">
        <f t="shared" si="8"/>
      </c>
      <c r="R34" s="11">
        <f t="shared" si="8"/>
      </c>
      <c r="S34" s="11">
        <f t="shared" si="8"/>
      </c>
      <c r="T34" s="11">
        <f t="shared" si="8"/>
      </c>
      <c r="U34" s="11">
        <f t="shared" si="8"/>
      </c>
      <c r="V34" s="11">
        <f t="shared" si="8"/>
      </c>
      <c r="W34" s="11">
        <f t="shared" si="8"/>
      </c>
      <c r="X34" s="11">
        <f t="shared" si="8"/>
      </c>
    </row>
    <row r="35" spans="1:24" ht="12.75">
      <c r="A35" s="10" t="s">
        <v>70</v>
      </c>
      <c r="B35" s="11">
        <v>20600</v>
      </c>
      <c r="C35" s="10">
        <v>2005</v>
      </c>
      <c r="D35" s="10">
        <f>F34</f>
        <v>2021</v>
      </c>
      <c r="E35" s="10">
        <v>17</v>
      </c>
      <c r="F35" s="10">
        <f>D35+E35</f>
        <v>2038</v>
      </c>
      <c r="G35" s="10">
        <f t="shared" si="9"/>
        <v>33</v>
      </c>
      <c r="H35" s="11">
        <f t="shared" si="10"/>
        <v>54638.10591012665</v>
      </c>
      <c r="I35" s="12">
        <f t="shared" si="11"/>
        <v>26</v>
      </c>
      <c r="J35" s="11">
        <f t="shared" si="8"/>
      </c>
      <c r="K35" s="11">
        <f t="shared" si="8"/>
      </c>
      <c r="L35" s="11">
        <f t="shared" si="8"/>
      </c>
      <c r="M35" s="11">
        <f t="shared" si="8"/>
      </c>
      <c r="N35" s="11">
        <f t="shared" si="8"/>
      </c>
      <c r="O35" s="11">
        <f t="shared" si="8"/>
      </c>
      <c r="P35" s="11">
        <f t="shared" si="8"/>
      </c>
      <c r="Q35" s="11">
        <f t="shared" si="8"/>
      </c>
      <c r="R35" s="11">
        <f t="shared" si="8"/>
      </c>
      <c r="S35" s="11">
        <f t="shared" si="8"/>
      </c>
      <c r="T35" s="11">
        <f t="shared" si="8"/>
      </c>
      <c r="U35" s="11">
        <f t="shared" si="8"/>
      </c>
      <c r="V35" s="11">
        <f t="shared" si="8"/>
      </c>
      <c r="W35" s="11">
        <f t="shared" si="8"/>
      </c>
      <c r="X35" s="11">
        <f t="shared" si="8"/>
      </c>
    </row>
    <row r="36" spans="1:24" ht="12.75">
      <c r="A36" s="10" t="s">
        <v>40</v>
      </c>
      <c r="B36" s="11">
        <v>6825</v>
      </c>
      <c r="C36" s="10">
        <v>2005</v>
      </c>
      <c r="D36" s="10">
        <v>2004</v>
      </c>
      <c r="E36" s="10">
        <v>17</v>
      </c>
      <c r="F36" s="10">
        <f>D36+E36</f>
        <v>2021</v>
      </c>
      <c r="G36" s="10">
        <f t="shared" si="9"/>
        <v>16</v>
      </c>
      <c r="H36" s="11">
        <f t="shared" si="10"/>
        <v>10952.121446849222</v>
      </c>
      <c r="I36" s="12">
        <f t="shared" si="11"/>
        <v>9</v>
      </c>
      <c r="J36" s="11">
        <f t="shared" si="8"/>
      </c>
      <c r="K36" s="11">
        <f t="shared" si="8"/>
      </c>
      <c r="L36" s="11">
        <f t="shared" si="8"/>
      </c>
      <c r="M36" s="11">
        <f t="shared" si="8"/>
        <v>10952.121446849222</v>
      </c>
      <c r="N36" s="11">
        <f t="shared" si="8"/>
      </c>
      <c r="O36" s="11">
        <f t="shared" si="8"/>
      </c>
      <c r="P36" s="11">
        <f t="shared" si="8"/>
      </c>
      <c r="Q36" s="11">
        <f t="shared" si="8"/>
      </c>
      <c r="R36" s="11">
        <f t="shared" si="8"/>
      </c>
      <c r="S36" s="11">
        <f t="shared" si="8"/>
      </c>
      <c r="T36" s="11">
        <f t="shared" si="8"/>
      </c>
      <c r="U36" s="11">
        <f t="shared" si="8"/>
      </c>
      <c r="V36" s="11">
        <f t="shared" si="8"/>
      </c>
      <c r="W36" s="11">
        <f t="shared" si="8"/>
      </c>
      <c r="X36" s="11">
        <f t="shared" si="8"/>
      </c>
    </row>
    <row r="37" spans="1:24" ht="12.75">
      <c r="A37" s="10" t="s">
        <v>61</v>
      </c>
      <c r="B37" s="11">
        <v>6825</v>
      </c>
      <c r="C37" s="10">
        <v>2005</v>
      </c>
      <c r="D37" s="10">
        <v>2004</v>
      </c>
      <c r="E37" s="10">
        <v>17</v>
      </c>
      <c r="F37" s="10">
        <f>F36+E37</f>
        <v>2038</v>
      </c>
      <c r="G37" s="10">
        <f t="shared" si="9"/>
        <v>33</v>
      </c>
      <c r="H37" s="11">
        <f t="shared" si="10"/>
        <v>18102.1880017774</v>
      </c>
      <c r="I37" s="12">
        <f t="shared" si="11"/>
        <v>26</v>
      </c>
      <c r="J37" s="11"/>
      <c r="K37" s="11">
        <f t="shared" si="8"/>
      </c>
      <c r="L37" s="11">
        <f t="shared" si="8"/>
      </c>
      <c r="M37" s="11">
        <f t="shared" si="8"/>
      </c>
      <c r="N37" s="11">
        <f t="shared" si="8"/>
      </c>
      <c r="O37" s="11">
        <f t="shared" si="8"/>
      </c>
      <c r="P37" s="11">
        <f t="shared" si="8"/>
      </c>
      <c r="Q37" s="11">
        <f t="shared" si="8"/>
      </c>
      <c r="R37" s="11">
        <f t="shared" si="8"/>
      </c>
      <c r="S37" s="11">
        <f t="shared" si="8"/>
      </c>
      <c r="T37" s="11">
        <f t="shared" si="8"/>
      </c>
      <c r="U37" s="11">
        <f t="shared" si="8"/>
      </c>
      <c r="V37" s="11">
        <f t="shared" si="8"/>
      </c>
      <c r="W37" s="11">
        <f t="shared" si="8"/>
      </c>
      <c r="X37" s="11">
        <f t="shared" si="8"/>
      </c>
    </row>
    <row r="38" spans="1:24" ht="12.75">
      <c r="A38" s="10" t="s">
        <v>68</v>
      </c>
      <c r="B38" s="11">
        <v>6825</v>
      </c>
      <c r="C38" s="10">
        <v>2012</v>
      </c>
      <c r="D38" s="10">
        <v>2012</v>
      </c>
      <c r="E38" s="10">
        <v>17</v>
      </c>
      <c r="F38" s="10">
        <f aca="true" t="shared" si="12" ref="F38:F46">D38+E38</f>
        <v>2029</v>
      </c>
      <c r="G38" s="10">
        <f t="shared" si="9"/>
        <v>17</v>
      </c>
      <c r="H38" s="11">
        <f t="shared" si="10"/>
        <v>11280.685090254698</v>
      </c>
      <c r="I38" s="12">
        <f t="shared" si="11"/>
        <v>17</v>
      </c>
      <c r="J38" s="11">
        <v>5974</v>
      </c>
      <c r="K38" s="11"/>
      <c r="L38" s="11">
        <f t="shared" si="8"/>
      </c>
      <c r="M38" s="11">
        <f t="shared" si="8"/>
      </c>
      <c r="N38" s="11">
        <f t="shared" si="8"/>
      </c>
      <c r="O38" s="11">
        <f t="shared" si="8"/>
      </c>
      <c r="P38" s="11">
        <f t="shared" si="8"/>
      </c>
      <c r="Q38" s="11">
        <f t="shared" si="8"/>
      </c>
      <c r="R38" s="11">
        <f t="shared" si="8"/>
      </c>
      <c r="S38" s="11">
        <f t="shared" si="8"/>
      </c>
      <c r="T38" s="11">
        <f t="shared" si="8"/>
      </c>
      <c r="U38" s="11">
        <f t="shared" si="8"/>
        <v>11280.685090254698</v>
      </c>
      <c r="V38" s="11">
        <f t="shared" si="8"/>
      </c>
      <c r="W38" s="11">
        <f t="shared" si="8"/>
      </c>
      <c r="X38" s="11">
        <f t="shared" si="8"/>
      </c>
    </row>
    <row r="39" spans="1:24" ht="12.75">
      <c r="A39" s="10" t="s">
        <v>66</v>
      </c>
      <c r="B39" s="11">
        <v>5974</v>
      </c>
      <c r="C39" s="10">
        <v>2012</v>
      </c>
      <c r="D39" s="10">
        <v>2012</v>
      </c>
      <c r="E39" s="10">
        <v>17</v>
      </c>
      <c r="F39" s="10">
        <f t="shared" si="12"/>
        <v>2029</v>
      </c>
      <c r="G39" s="10">
        <f t="shared" si="9"/>
        <v>17</v>
      </c>
      <c r="H39" s="11">
        <f t="shared" si="10"/>
        <v>9874.11175519144</v>
      </c>
      <c r="I39" s="12">
        <f t="shared" si="11"/>
        <v>17</v>
      </c>
      <c r="J39" s="11">
        <f t="shared" si="8"/>
      </c>
      <c r="K39" s="11">
        <f t="shared" si="8"/>
      </c>
      <c r="L39" s="11">
        <f t="shared" si="8"/>
      </c>
      <c r="M39" s="11">
        <f t="shared" si="8"/>
      </c>
      <c r="N39" s="11">
        <f t="shared" si="8"/>
      </c>
      <c r="O39" s="11">
        <f t="shared" si="8"/>
      </c>
      <c r="P39" s="11">
        <f t="shared" si="8"/>
      </c>
      <c r="Q39" s="11">
        <f t="shared" si="8"/>
      </c>
      <c r="R39" s="11">
        <f t="shared" si="8"/>
      </c>
      <c r="S39" s="11">
        <f t="shared" si="8"/>
      </c>
      <c r="T39" s="11">
        <f t="shared" si="8"/>
      </c>
      <c r="U39" s="11">
        <f t="shared" si="8"/>
        <v>9874.11175519144</v>
      </c>
      <c r="V39" s="11">
        <f t="shared" si="8"/>
      </c>
      <c r="W39" s="11">
        <f t="shared" si="8"/>
      </c>
      <c r="X39" s="11">
        <f t="shared" si="8"/>
      </c>
    </row>
    <row r="40" spans="1:24" ht="12.75">
      <c r="A40" s="10" t="s">
        <v>9</v>
      </c>
      <c r="B40" s="11">
        <v>70000</v>
      </c>
      <c r="C40" s="10">
        <v>2005</v>
      </c>
      <c r="D40" s="10">
        <v>1919</v>
      </c>
      <c r="E40" s="10">
        <v>120</v>
      </c>
      <c r="F40" s="10">
        <f t="shared" si="12"/>
        <v>2039</v>
      </c>
      <c r="G40" s="10">
        <f t="shared" si="9"/>
        <v>34</v>
      </c>
      <c r="H40" s="11">
        <f t="shared" si="10"/>
        <v>191233.37068544325</v>
      </c>
      <c r="I40" s="12">
        <f t="shared" si="11"/>
        <v>27</v>
      </c>
      <c r="J40" s="11">
        <f t="shared" si="8"/>
      </c>
      <c r="K40" s="11">
        <f t="shared" si="8"/>
      </c>
      <c r="L40" s="11">
        <f t="shared" si="8"/>
      </c>
      <c r="M40" s="11">
        <f t="shared" si="8"/>
      </c>
      <c r="N40" s="11">
        <f t="shared" si="8"/>
      </c>
      <c r="O40" s="11">
        <f t="shared" si="8"/>
      </c>
      <c r="P40" s="11">
        <f t="shared" si="8"/>
      </c>
      <c r="Q40" s="11">
        <f t="shared" si="8"/>
      </c>
      <c r="R40" s="11">
        <f t="shared" si="8"/>
      </c>
      <c r="S40" s="11">
        <f t="shared" si="8"/>
      </c>
      <c r="T40" s="11">
        <f t="shared" si="8"/>
      </c>
      <c r="U40" s="11">
        <f t="shared" si="8"/>
      </c>
      <c r="V40" s="11">
        <f t="shared" si="8"/>
      </c>
      <c r="W40" s="11">
        <f t="shared" si="8"/>
      </c>
      <c r="X40" s="11">
        <f t="shared" si="8"/>
      </c>
    </row>
    <row r="41" spans="1:24" ht="12.75">
      <c r="A41" s="10" t="s">
        <v>46</v>
      </c>
      <c r="B41" s="11">
        <v>13000</v>
      </c>
      <c r="C41" s="10">
        <v>2011</v>
      </c>
      <c r="D41" s="10">
        <v>2011</v>
      </c>
      <c r="E41" s="10">
        <v>6</v>
      </c>
      <c r="F41" s="10">
        <f t="shared" si="12"/>
        <v>2017</v>
      </c>
      <c r="G41" s="10">
        <f t="shared" si="9"/>
        <v>6</v>
      </c>
      <c r="H41" s="11">
        <f t="shared" si="10"/>
        <v>15522.679854876998</v>
      </c>
      <c r="I41" s="12">
        <f t="shared" si="11"/>
        <v>5</v>
      </c>
      <c r="J41" s="11">
        <v>12975</v>
      </c>
      <c r="K41" s="11">
        <f t="shared" si="8"/>
      </c>
      <c r="L41" s="11">
        <f t="shared" si="8"/>
      </c>
      <c r="M41" s="11">
        <f t="shared" si="8"/>
      </c>
      <c r="N41" s="11">
        <f t="shared" si="8"/>
      </c>
      <c r="O41" s="11">
        <f t="shared" si="8"/>
      </c>
      <c r="P41" s="11">
        <f t="shared" si="8"/>
      </c>
      <c r="Q41" s="11">
        <f t="shared" si="8"/>
      </c>
      <c r="R41" s="11">
        <f t="shared" si="8"/>
      </c>
      <c r="S41" s="11">
        <f t="shared" si="8"/>
      </c>
      <c r="T41" s="11">
        <f t="shared" si="8"/>
      </c>
      <c r="U41" s="11">
        <f t="shared" si="8"/>
      </c>
      <c r="V41" s="11">
        <f t="shared" si="8"/>
      </c>
      <c r="W41" s="11">
        <f t="shared" si="8"/>
      </c>
      <c r="X41" s="11">
        <f t="shared" si="8"/>
      </c>
    </row>
    <row r="42" spans="1:24" ht="12.75">
      <c r="A42" s="10" t="s">
        <v>75</v>
      </c>
      <c r="B42" s="11">
        <v>5785</v>
      </c>
      <c r="C42" s="10">
        <v>2005</v>
      </c>
      <c r="D42" s="10">
        <f>F41</f>
        <v>2017</v>
      </c>
      <c r="E42" s="10">
        <v>6</v>
      </c>
      <c r="F42" s="10">
        <f t="shared" si="12"/>
        <v>2023</v>
      </c>
      <c r="G42" s="10">
        <f t="shared" si="9"/>
        <v>18</v>
      </c>
      <c r="H42" s="11">
        <f t="shared" si="10"/>
        <v>9848.57525927284</v>
      </c>
      <c r="I42" s="12">
        <f t="shared" si="11"/>
        <v>11</v>
      </c>
      <c r="J42" s="11">
        <f aca="true" t="shared" si="13" ref="J42:X56">IF(($F42=J$2),$H42,"")</f>
      </c>
      <c r="K42" s="11">
        <f t="shared" si="13"/>
      </c>
      <c r="L42" s="11">
        <f t="shared" si="13"/>
      </c>
      <c r="M42" s="11">
        <f t="shared" si="13"/>
      </c>
      <c r="N42" s="11">
        <f t="shared" si="13"/>
      </c>
      <c r="O42" s="11">
        <f t="shared" si="13"/>
        <v>9848.57525927284</v>
      </c>
      <c r="P42" s="11">
        <f t="shared" si="13"/>
      </c>
      <c r="Q42" s="11">
        <f t="shared" si="13"/>
      </c>
      <c r="R42" s="11">
        <f t="shared" si="13"/>
      </c>
      <c r="S42" s="11">
        <f t="shared" si="13"/>
      </c>
      <c r="T42" s="11">
        <f t="shared" si="13"/>
      </c>
      <c r="U42" s="11">
        <f t="shared" si="13"/>
      </c>
      <c r="V42" s="11">
        <f t="shared" si="13"/>
      </c>
      <c r="W42" s="11">
        <f t="shared" si="13"/>
      </c>
      <c r="X42" s="11">
        <f t="shared" si="13"/>
      </c>
    </row>
    <row r="43" spans="1:24" ht="12.75">
      <c r="A43" s="10" t="s">
        <v>25</v>
      </c>
      <c r="B43" s="11">
        <v>5785</v>
      </c>
      <c r="C43" s="10">
        <v>2005</v>
      </c>
      <c r="D43" s="10">
        <f>F42</f>
        <v>2023</v>
      </c>
      <c r="E43" s="10">
        <v>6</v>
      </c>
      <c r="F43" s="10">
        <f t="shared" si="12"/>
        <v>2029</v>
      </c>
      <c r="G43" s="10">
        <f t="shared" si="9"/>
        <v>24</v>
      </c>
      <c r="H43" s="11">
        <f t="shared" si="10"/>
        <v>11759.713905873425</v>
      </c>
      <c r="I43" s="12">
        <f t="shared" si="11"/>
        <v>17</v>
      </c>
      <c r="J43" s="11">
        <f t="shared" si="13"/>
      </c>
      <c r="K43" s="11">
        <f t="shared" si="13"/>
      </c>
      <c r="L43" s="11">
        <f t="shared" si="13"/>
      </c>
      <c r="M43" s="11">
        <f t="shared" si="13"/>
      </c>
      <c r="N43" s="11">
        <f t="shared" si="13"/>
      </c>
      <c r="O43" s="11">
        <f t="shared" si="13"/>
      </c>
      <c r="P43" s="11">
        <f t="shared" si="13"/>
      </c>
      <c r="Q43" s="11">
        <f t="shared" si="13"/>
      </c>
      <c r="R43" s="11">
        <f t="shared" si="13"/>
      </c>
      <c r="S43" s="11">
        <f t="shared" si="13"/>
      </c>
      <c r="T43" s="11">
        <f t="shared" si="13"/>
      </c>
      <c r="U43" s="11">
        <f t="shared" si="13"/>
        <v>11759.713905873425</v>
      </c>
      <c r="V43" s="11">
        <f t="shared" si="13"/>
      </c>
      <c r="W43" s="11">
        <f t="shared" si="13"/>
      </c>
      <c r="X43" s="11">
        <f t="shared" si="13"/>
      </c>
    </row>
    <row r="44" spans="1:24" ht="12.75">
      <c r="A44" s="10" t="s">
        <v>8</v>
      </c>
      <c r="B44" s="11">
        <v>10000</v>
      </c>
      <c r="C44" s="10">
        <v>2010</v>
      </c>
      <c r="D44" s="10">
        <v>2000</v>
      </c>
      <c r="E44" s="10">
        <v>20</v>
      </c>
      <c r="F44" s="10">
        <f t="shared" si="12"/>
        <v>2020</v>
      </c>
      <c r="G44" s="10">
        <f t="shared" si="9"/>
        <v>10</v>
      </c>
      <c r="H44" s="11">
        <f t="shared" si="10"/>
        <v>13439.163793441217</v>
      </c>
      <c r="I44" s="12">
        <f t="shared" si="11"/>
        <v>8</v>
      </c>
      <c r="J44" s="11">
        <f t="shared" si="13"/>
      </c>
      <c r="K44" s="11">
        <f t="shared" si="13"/>
      </c>
      <c r="L44" s="11">
        <f t="shared" si="13"/>
        <v>13439.163793441217</v>
      </c>
      <c r="M44" s="11">
        <f t="shared" si="13"/>
      </c>
      <c r="N44" s="11">
        <f t="shared" si="13"/>
      </c>
      <c r="O44" s="11">
        <f t="shared" si="13"/>
      </c>
      <c r="P44" s="11">
        <f t="shared" si="13"/>
      </c>
      <c r="Q44" s="11">
        <f t="shared" si="13"/>
      </c>
      <c r="R44" s="11">
        <f t="shared" si="13"/>
      </c>
      <c r="S44" s="11">
        <f t="shared" si="13"/>
      </c>
      <c r="T44" s="11">
        <f t="shared" si="13"/>
      </c>
      <c r="U44" s="11">
        <f t="shared" si="13"/>
      </c>
      <c r="V44" s="11">
        <f t="shared" si="13"/>
      </c>
      <c r="W44" s="11">
        <f t="shared" si="13"/>
      </c>
      <c r="X44" s="11">
        <f t="shared" si="13"/>
      </c>
    </row>
    <row r="45" spans="1:24" ht="12.75">
      <c r="A45" s="10" t="s">
        <v>11</v>
      </c>
      <c r="B45" s="11">
        <v>15000</v>
      </c>
      <c r="C45" s="10">
        <v>2010</v>
      </c>
      <c r="D45" s="10">
        <v>1970</v>
      </c>
      <c r="E45" s="10">
        <v>50</v>
      </c>
      <c r="F45" s="10">
        <f t="shared" si="12"/>
        <v>2020</v>
      </c>
      <c r="G45" s="10">
        <f t="shared" si="9"/>
        <v>10</v>
      </c>
      <c r="H45" s="11">
        <f t="shared" si="10"/>
        <v>20158.745690161828</v>
      </c>
      <c r="I45" s="12">
        <f t="shared" si="11"/>
        <v>8</v>
      </c>
      <c r="J45" s="11">
        <f t="shared" si="13"/>
      </c>
      <c r="K45" s="11">
        <f t="shared" si="13"/>
      </c>
      <c r="L45" s="11">
        <f t="shared" si="13"/>
        <v>20158.745690161828</v>
      </c>
      <c r="M45" s="11">
        <f t="shared" si="13"/>
      </c>
      <c r="N45" s="11">
        <f t="shared" si="13"/>
      </c>
      <c r="O45" s="11">
        <f t="shared" si="13"/>
      </c>
      <c r="P45" s="11">
        <f t="shared" si="13"/>
      </c>
      <c r="Q45" s="11">
        <f t="shared" si="13"/>
      </c>
      <c r="R45" s="11">
        <f t="shared" si="13"/>
      </c>
      <c r="S45" s="11">
        <f t="shared" si="13"/>
      </c>
      <c r="T45" s="11">
        <f t="shared" si="13"/>
      </c>
      <c r="U45" s="11">
        <f t="shared" si="13"/>
      </c>
      <c r="V45" s="11">
        <f t="shared" si="13"/>
      </c>
      <c r="W45" s="11">
        <f t="shared" si="13"/>
      </c>
      <c r="X45" s="11">
        <f t="shared" si="13"/>
      </c>
    </row>
    <row r="46" spans="1:24" ht="12.75">
      <c r="A46" s="10" t="s">
        <v>0</v>
      </c>
      <c r="B46" s="11">
        <v>10000</v>
      </c>
      <c r="C46" s="10">
        <v>2010</v>
      </c>
      <c r="D46" s="10">
        <v>1970</v>
      </c>
      <c r="E46" s="10">
        <v>50</v>
      </c>
      <c r="F46" s="10">
        <f t="shared" si="12"/>
        <v>2020</v>
      </c>
      <c r="G46" s="10">
        <f t="shared" si="9"/>
        <v>10</v>
      </c>
      <c r="H46" s="11">
        <f t="shared" si="10"/>
        <v>13439.163793441217</v>
      </c>
      <c r="I46" s="12">
        <f t="shared" si="11"/>
        <v>8</v>
      </c>
      <c r="J46" s="11">
        <f t="shared" si="13"/>
      </c>
      <c r="K46" s="11">
        <f t="shared" si="13"/>
      </c>
      <c r="L46" s="11">
        <f t="shared" si="13"/>
        <v>13439.163793441217</v>
      </c>
      <c r="M46" s="11">
        <f t="shared" si="13"/>
      </c>
      <c r="N46" s="11">
        <f t="shared" si="13"/>
      </c>
      <c r="O46" s="11">
        <f t="shared" si="13"/>
      </c>
      <c r="P46" s="11">
        <f t="shared" si="13"/>
      </c>
      <c r="Q46" s="11">
        <f t="shared" si="13"/>
      </c>
      <c r="R46" s="11">
        <f t="shared" si="13"/>
      </c>
      <c r="S46" s="11">
        <f t="shared" si="13"/>
      </c>
      <c r="T46" s="11">
        <f t="shared" si="13"/>
      </c>
      <c r="U46" s="11">
        <f t="shared" si="13"/>
      </c>
      <c r="V46" s="11">
        <f t="shared" si="13"/>
      </c>
      <c r="W46" s="11">
        <f t="shared" si="13"/>
      </c>
      <c r="X46" s="11">
        <f t="shared" si="13"/>
      </c>
    </row>
    <row r="47" spans="1:24" ht="12.75">
      <c r="A47" s="10" t="s">
        <v>16</v>
      </c>
      <c r="B47" s="11">
        <v>5000</v>
      </c>
      <c r="C47" s="10">
        <v>2011</v>
      </c>
      <c r="D47" s="10">
        <v>1985</v>
      </c>
      <c r="E47" s="10">
        <v>35</v>
      </c>
      <c r="F47" s="10">
        <f>D47+E47</f>
        <v>2020</v>
      </c>
      <c r="G47" s="10">
        <f>F47-C47</f>
        <v>9</v>
      </c>
      <c r="H47" s="11">
        <f>B47*((1+$B$86)^G47)</f>
        <v>6523.865919146222</v>
      </c>
      <c r="I47" s="12">
        <f t="shared" si="11"/>
        <v>8</v>
      </c>
      <c r="J47" s="11">
        <f t="shared" si="13"/>
      </c>
      <c r="K47" s="11">
        <f t="shared" si="13"/>
      </c>
      <c r="L47" s="11">
        <f t="shared" si="13"/>
        <v>6523.865919146222</v>
      </c>
      <c r="M47" s="11">
        <f t="shared" si="13"/>
      </c>
      <c r="N47" s="11">
        <f t="shared" si="13"/>
      </c>
      <c r="O47" s="11">
        <f t="shared" si="13"/>
      </c>
      <c r="P47" s="11">
        <f t="shared" si="13"/>
      </c>
      <c r="Q47" s="11">
        <f t="shared" si="13"/>
      </c>
      <c r="R47" s="11">
        <f t="shared" si="13"/>
      </c>
      <c r="S47" s="11">
        <f t="shared" si="13"/>
      </c>
      <c r="T47" s="11">
        <f t="shared" si="13"/>
      </c>
      <c r="U47" s="11">
        <f t="shared" si="13"/>
      </c>
      <c r="V47" s="11">
        <f t="shared" si="13"/>
      </c>
      <c r="W47" s="11">
        <f t="shared" si="13"/>
      </c>
      <c r="X47" s="11">
        <f t="shared" si="13"/>
      </c>
    </row>
    <row r="48" spans="1:24" ht="12.75">
      <c r="A48" s="10" t="s">
        <v>82</v>
      </c>
      <c r="B48" s="11">
        <v>2000</v>
      </c>
      <c r="C48" s="10">
        <v>2012</v>
      </c>
      <c r="D48" s="10">
        <v>2012</v>
      </c>
      <c r="E48" s="10">
        <v>8</v>
      </c>
      <c r="F48" s="10">
        <f>D48+E48</f>
        <v>2020</v>
      </c>
      <c r="G48" s="10">
        <f>F48-C48</f>
        <v>8</v>
      </c>
      <c r="H48" s="11">
        <f>B48*((1+$B$86)^G48)</f>
        <v>2533.5401627752317</v>
      </c>
      <c r="I48" s="12">
        <f>F48-2012</f>
        <v>8</v>
      </c>
      <c r="J48" s="11">
        <f t="shared" si="13"/>
      </c>
      <c r="K48" s="11">
        <f t="shared" si="13"/>
      </c>
      <c r="L48" s="11">
        <f t="shared" si="13"/>
        <v>2533.5401627752317</v>
      </c>
      <c r="M48" s="11">
        <f t="shared" si="13"/>
      </c>
      <c r="N48" s="11">
        <f t="shared" si="13"/>
      </c>
      <c r="O48" s="11">
        <f t="shared" si="13"/>
      </c>
      <c r="P48" s="11">
        <f t="shared" si="13"/>
      </c>
      <c r="Q48" s="11">
        <f t="shared" si="13"/>
      </c>
      <c r="R48" s="11">
        <f t="shared" si="13"/>
      </c>
      <c r="S48" s="11">
        <f t="shared" si="13"/>
      </c>
      <c r="T48" s="11">
        <f t="shared" si="13"/>
      </c>
      <c r="U48" s="11">
        <f t="shared" si="13"/>
      </c>
      <c r="V48" s="11">
        <f t="shared" si="13"/>
      </c>
      <c r="W48" s="11">
        <f t="shared" si="13"/>
      </c>
      <c r="X48" s="11">
        <f t="shared" si="13"/>
      </c>
    </row>
    <row r="49" spans="1:24" ht="12.75">
      <c r="A49" s="10" t="s">
        <v>83</v>
      </c>
      <c r="B49" s="11">
        <v>2000</v>
      </c>
      <c r="C49" s="10">
        <v>2012</v>
      </c>
      <c r="D49" s="10">
        <v>2005</v>
      </c>
      <c r="E49" s="10">
        <v>8</v>
      </c>
      <c r="F49" s="10">
        <f>D49+E49</f>
        <v>2013</v>
      </c>
      <c r="G49" s="10">
        <f>F49-C49</f>
        <v>1</v>
      </c>
      <c r="H49" s="11">
        <f>B49*((1+$B$86)^G49)</f>
        <v>2060</v>
      </c>
      <c r="I49" s="12">
        <f>F49-2012</f>
        <v>1</v>
      </c>
      <c r="J49" s="11">
        <f t="shared" si="13"/>
      </c>
      <c r="K49" s="11">
        <f t="shared" si="13"/>
      </c>
      <c r="L49" s="11">
        <f t="shared" si="13"/>
      </c>
      <c r="M49" s="11">
        <f t="shared" si="13"/>
      </c>
      <c r="N49" s="11">
        <f t="shared" si="13"/>
      </c>
      <c r="O49" s="11">
        <f t="shared" si="13"/>
      </c>
      <c r="P49" s="11">
        <f t="shared" si="13"/>
      </c>
      <c r="Q49" s="11">
        <f t="shared" si="13"/>
      </c>
      <c r="R49" s="11">
        <f t="shared" si="13"/>
      </c>
      <c r="S49" s="11">
        <f t="shared" si="13"/>
      </c>
      <c r="T49" s="11">
        <f t="shared" si="13"/>
      </c>
      <c r="U49" s="11">
        <f t="shared" si="13"/>
      </c>
      <c r="V49" s="11">
        <f t="shared" si="13"/>
      </c>
      <c r="W49" s="11">
        <f t="shared" si="13"/>
      </c>
      <c r="X49" s="11">
        <f t="shared" si="13"/>
      </c>
    </row>
    <row r="50" spans="1:24" ht="12.75">
      <c r="A50" s="10" t="s">
        <v>84</v>
      </c>
      <c r="B50" s="11">
        <v>5000</v>
      </c>
      <c r="C50" s="10">
        <v>2012</v>
      </c>
      <c r="D50" s="10">
        <v>1995</v>
      </c>
      <c r="E50" s="10">
        <v>17</v>
      </c>
      <c r="F50" s="10">
        <f>D50+E50</f>
        <v>2012</v>
      </c>
      <c r="G50" s="10">
        <f>F50-C50</f>
        <v>0</v>
      </c>
      <c r="H50" s="11">
        <f>B50*((1+$B$86)^G50)</f>
        <v>5000</v>
      </c>
      <c r="I50" s="12">
        <f>F50-2012</f>
        <v>0</v>
      </c>
      <c r="J50" s="11">
        <f t="shared" si="13"/>
      </c>
      <c r="K50" s="11">
        <f t="shared" si="13"/>
      </c>
      <c r="L50" s="11">
        <f t="shared" si="13"/>
      </c>
      <c r="M50" s="11">
        <f t="shared" si="13"/>
      </c>
      <c r="N50" s="11">
        <f t="shared" si="13"/>
      </c>
      <c r="O50" s="11">
        <f t="shared" si="13"/>
      </c>
      <c r="P50" s="11">
        <f t="shared" si="13"/>
      </c>
      <c r="Q50" s="11">
        <f t="shared" si="13"/>
      </c>
      <c r="R50" s="11">
        <f t="shared" si="13"/>
      </c>
      <c r="S50" s="11">
        <f t="shared" si="13"/>
      </c>
      <c r="T50" s="11">
        <f t="shared" si="13"/>
      </c>
      <c r="U50" s="11">
        <f t="shared" si="13"/>
      </c>
      <c r="V50" s="11">
        <f t="shared" si="13"/>
      </c>
      <c r="W50" s="11">
        <f t="shared" si="13"/>
      </c>
      <c r="X50" s="11">
        <f t="shared" si="13"/>
      </c>
    </row>
    <row r="51" spans="1:24" ht="12.75">
      <c r="A51" s="10" t="s">
        <v>85</v>
      </c>
      <c r="B51" s="11">
        <v>5000</v>
      </c>
      <c r="C51" s="10">
        <v>2012</v>
      </c>
      <c r="D51" s="10">
        <v>1987</v>
      </c>
      <c r="E51" s="10">
        <v>30</v>
      </c>
      <c r="F51" s="10">
        <f>D51+E51</f>
        <v>2017</v>
      </c>
      <c r="G51" s="10">
        <f>F51-C51</f>
        <v>5</v>
      </c>
      <c r="H51" s="11">
        <f>B51*((1+$B$86)^G51)</f>
        <v>5796.370371499999</v>
      </c>
      <c r="I51" s="12">
        <f>F51-2012</f>
        <v>5</v>
      </c>
      <c r="J51" s="11">
        <f t="shared" si="13"/>
      </c>
      <c r="K51" s="11">
        <f t="shared" si="13"/>
      </c>
      <c r="L51" s="11">
        <f t="shared" si="13"/>
      </c>
      <c r="M51" s="11">
        <f t="shared" si="13"/>
      </c>
      <c r="N51" s="11">
        <f t="shared" si="13"/>
      </c>
      <c r="O51" s="11">
        <f t="shared" si="13"/>
      </c>
      <c r="P51" s="11">
        <f t="shared" si="13"/>
      </c>
      <c r="Q51" s="11">
        <f t="shared" si="13"/>
      </c>
      <c r="R51" s="11">
        <f t="shared" si="13"/>
      </c>
      <c r="S51" s="11">
        <f t="shared" si="13"/>
      </c>
      <c r="T51" s="11">
        <f t="shared" si="13"/>
      </c>
      <c r="U51" s="11">
        <f t="shared" si="13"/>
      </c>
      <c r="V51" s="11">
        <f t="shared" si="13"/>
      </c>
      <c r="W51" s="11">
        <f t="shared" si="13"/>
      </c>
      <c r="X51" s="11">
        <f t="shared" si="13"/>
      </c>
    </row>
    <row r="52" spans="2:24" ht="12.75">
      <c r="B52" s="11"/>
      <c r="C52" s="10"/>
      <c r="D52" s="10"/>
      <c r="E52" s="10"/>
      <c r="F52" s="10"/>
      <c r="G52" s="10"/>
      <c r="H52" s="11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>
      <c r="A53" s="9" t="s">
        <v>87</v>
      </c>
      <c r="B53" s="11"/>
      <c r="C53" s="10"/>
      <c r="D53" s="10"/>
      <c r="E53" s="10"/>
      <c r="F53" s="10"/>
      <c r="G53" s="10"/>
      <c r="H53" s="11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>
      <c r="A54" s="10" t="s">
        <v>34</v>
      </c>
      <c r="B54" s="11">
        <v>8475</v>
      </c>
      <c r="C54" s="10">
        <v>2006</v>
      </c>
      <c r="D54" s="10">
        <v>1990</v>
      </c>
      <c r="E54" s="10">
        <v>21</v>
      </c>
      <c r="F54" s="10">
        <f>D54+E54</f>
        <v>2011</v>
      </c>
      <c r="G54" s="10">
        <f>F54-C54</f>
        <v>5</v>
      </c>
      <c r="H54" s="11">
        <f>B54*((1+$B$86)^G54)</f>
        <v>9824.847779692498</v>
      </c>
      <c r="I54" s="12">
        <f>F54-2012</f>
        <v>-1</v>
      </c>
      <c r="J54" s="11">
        <v>12352</v>
      </c>
      <c r="K54" s="11">
        <f t="shared" si="13"/>
      </c>
      <c r="L54" s="11">
        <f t="shared" si="13"/>
      </c>
      <c r="M54" s="11">
        <f t="shared" si="13"/>
      </c>
      <c r="N54" s="11">
        <f t="shared" si="13"/>
      </c>
      <c r="O54" s="11">
        <f t="shared" si="13"/>
      </c>
      <c r="P54" s="11">
        <f t="shared" si="13"/>
      </c>
      <c r="Q54" s="11">
        <f t="shared" si="13"/>
      </c>
      <c r="R54" s="11">
        <f t="shared" si="13"/>
      </c>
      <c r="S54" s="11">
        <f t="shared" si="13"/>
      </c>
      <c r="T54" s="11">
        <f t="shared" si="13"/>
      </c>
      <c r="U54" s="11">
        <f t="shared" si="13"/>
      </c>
      <c r="V54" s="11">
        <f t="shared" si="13"/>
      </c>
      <c r="W54" s="11">
        <f t="shared" si="13"/>
      </c>
      <c r="X54" s="11">
        <f t="shared" si="13"/>
      </c>
    </row>
    <row r="55" spans="1:24" ht="12.75">
      <c r="A55" s="10" t="s">
        <v>39</v>
      </c>
      <c r="B55" s="11">
        <v>13000</v>
      </c>
      <c r="C55" s="10">
        <v>2011</v>
      </c>
      <c r="D55" s="10">
        <f>F54</f>
        <v>2011</v>
      </c>
      <c r="E55" s="10">
        <v>30</v>
      </c>
      <c r="F55" s="10">
        <f>D55+E55</f>
        <v>2041</v>
      </c>
      <c r="G55" s="10">
        <f>F55-C55</f>
        <v>30</v>
      </c>
      <c r="H55" s="11">
        <f>B55*((1+$B$86)^G55)</f>
        <v>31554.41212546557</v>
      </c>
      <c r="I55" s="12">
        <f>F55-2012</f>
        <v>29</v>
      </c>
      <c r="J55" s="11">
        <f t="shared" si="13"/>
      </c>
      <c r="K55" s="11">
        <f t="shared" si="13"/>
      </c>
      <c r="L55" s="11">
        <f t="shared" si="13"/>
      </c>
      <c r="M55" s="11">
        <f t="shared" si="13"/>
      </c>
      <c r="N55" s="11">
        <f t="shared" si="13"/>
      </c>
      <c r="O55" s="11">
        <f t="shared" si="13"/>
      </c>
      <c r="P55" s="11">
        <f t="shared" si="13"/>
      </c>
      <c r="Q55" s="11">
        <f t="shared" si="13"/>
      </c>
      <c r="R55" s="11">
        <f t="shared" si="13"/>
      </c>
      <c r="S55" s="11">
        <f t="shared" si="13"/>
      </c>
      <c r="T55" s="11">
        <f t="shared" si="13"/>
      </c>
      <c r="U55" s="11">
        <f t="shared" si="13"/>
      </c>
      <c r="V55" s="11">
        <f t="shared" si="13"/>
      </c>
      <c r="W55" s="11">
        <f t="shared" si="13"/>
      </c>
      <c r="X55" s="11">
        <f t="shared" si="13"/>
      </c>
    </row>
    <row r="56" spans="1:24" ht="12.75">
      <c r="A56" s="10" t="s">
        <v>64</v>
      </c>
      <c r="B56" s="11">
        <v>2000</v>
      </c>
      <c r="C56" s="10">
        <v>2005</v>
      </c>
      <c r="D56" s="10">
        <v>1967</v>
      </c>
      <c r="E56" s="10">
        <v>50</v>
      </c>
      <c r="F56" s="10">
        <f>D56+E56</f>
        <v>2017</v>
      </c>
      <c r="G56" s="10">
        <f>F56-C56</f>
        <v>12</v>
      </c>
      <c r="H56" s="11">
        <f>B56*((1+$B$86)^G56)</f>
        <v>2851.5217736923573</v>
      </c>
      <c r="I56" s="12">
        <f>F56-2012</f>
        <v>5</v>
      </c>
      <c r="J56" s="11">
        <f t="shared" si="13"/>
      </c>
      <c r="K56" s="11">
        <f t="shared" si="13"/>
      </c>
      <c r="L56" s="11">
        <f t="shared" si="13"/>
      </c>
      <c r="M56" s="11">
        <f t="shared" si="13"/>
      </c>
      <c r="N56" s="11">
        <f t="shared" si="13"/>
      </c>
      <c r="O56" s="11">
        <f t="shared" si="13"/>
      </c>
      <c r="P56" s="11">
        <f t="shared" si="13"/>
      </c>
      <c r="Q56" s="11">
        <f t="shared" si="13"/>
      </c>
      <c r="R56" s="11">
        <f t="shared" si="13"/>
      </c>
      <c r="S56" s="11">
        <f t="shared" si="13"/>
      </c>
      <c r="T56" s="11">
        <f t="shared" si="13"/>
      </c>
      <c r="U56" s="11">
        <f t="shared" si="13"/>
      </c>
      <c r="V56" s="11">
        <f t="shared" si="13"/>
      </c>
      <c r="W56" s="11">
        <f t="shared" si="13"/>
      </c>
      <c r="X56" s="11">
        <f t="shared" si="13"/>
      </c>
    </row>
    <row r="57" spans="1:24" ht="12.75">
      <c r="A57" s="10" t="s">
        <v>30</v>
      </c>
      <c r="B57" s="11">
        <v>2000</v>
      </c>
      <c r="C57" s="10">
        <v>2005</v>
      </c>
      <c r="D57" s="10">
        <f>F56</f>
        <v>2017</v>
      </c>
      <c r="E57" s="10">
        <v>30</v>
      </c>
      <c r="F57" s="10">
        <f>D57+E57</f>
        <v>2047</v>
      </c>
      <c r="G57" s="10">
        <f>F57-C57</f>
        <v>42</v>
      </c>
      <c r="H57" s="11">
        <f>B57*((1+$B$86)^G57)</f>
        <v>6921.391787063631</v>
      </c>
      <c r="I57" s="12">
        <f>F57-2012</f>
        <v>35</v>
      </c>
      <c r="J57" s="11">
        <f aca="true" t="shared" si="14" ref="J57:X66">IF(($F57=J$2),$H57,"")</f>
      </c>
      <c r="K57" s="11">
        <f t="shared" si="14"/>
      </c>
      <c r="L57" s="11">
        <f t="shared" si="14"/>
      </c>
      <c r="M57" s="11">
        <f t="shared" si="14"/>
      </c>
      <c r="N57" s="11">
        <f t="shared" si="14"/>
      </c>
      <c r="O57" s="11">
        <f t="shared" si="14"/>
      </c>
      <c r="P57" s="11">
        <f t="shared" si="14"/>
      </c>
      <c r="Q57" s="11">
        <f t="shared" si="14"/>
      </c>
      <c r="R57" s="11">
        <f t="shared" si="14"/>
      </c>
      <c r="S57" s="11">
        <f t="shared" si="14"/>
      </c>
      <c r="T57" s="11">
        <f t="shared" si="14"/>
      </c>
      <c r="U57" s="11">
        <f t="shared" si="14"/>
      </c>
      <c r="V57" s="11">
        <f t="shared" si="14"/>
      </c>
      <c r="W57" s="11">
        <f t="shared" si="14"/>
      </c>
      <c r="X57" s="11">
        <f t="shared" si="14"/>
      </c>
    </row>
    <row r="58" spans="1:24" ht="12.75">
      <c r="A58" s="10" t="s">
        <v>20</v>
      </c>
      <c r="B58" s="11">
        <v>35500</v>
      </c>
      <c r="C58" s="10">
        <v>2005</v>
      </c>
      <c r="D58" s="10">
        <v>1967</v>
      </c>
      <c r="E58" s="10">
        <v>50</v>
      </c>
      <c r="F58" s="10">
        <f>D58+E58</f>
        <v>2017</v>
      </c>
      <c r="G58" s="10">
        <f>F58-C58</f>
        <v>12</v>
      </c>
      <c r="H58" s="11">
        <f>B58*((1+$B$86)^G58)</f>
        <v>50614.51148303934</v>
      </c>
      <c r="I58" s="12">
        <f>F58-2012</f>
        <v>5</v>
      </c>
      <c r="J58" s="11">
        <f t="shared" si="14"/>
      </c>
      <c r="K58" s="11">
        <f t="shared" si="14"/>
      </c>
      <c r="L58" s="11">
        <f t="shared" si="14"/>
      </c>
      <c r="M58" s="11">
        <f t="shared" si="14"/>
      </c>
      <c r="N58" s="11">
        <f t="shared" si="14"/>
      </c>
      <c r="O58" s="11">
        <f t="shared" si="14"/>
      </c>
      <c r="P58" s="11">
        <f t="shared" si="14"/>
      </c>
      <c r="Q58" s="11">
        <f t="shared" si="14"/>
      </c>
      <c r="R58" s="11">
        <f t="shared" si="14"/>
      </c>
      <c r="S58" s="11">
        <f t="shared" si="14"/>
      </c>
      <c r="T58" s="11">
        <f t="shared" si="14"/>
      </c>
      <c r="U58" s="11">
        <f t="shared" si="14"/>
      </c>
      <c r="V58" s="11">
        <f t="shared" si="14"/>
      </c>
      <c r="W58" s="11">
        <f t="shared" si="14"/>
      </c>
      <c r="X58" s="11">
        <f t="shared" si="14"/>
      </c>
    </row>
    <row r="59" spans="1:24" ht="12.75">
      <c r="A59" s="10" t="s">
        <v>7</v>
      </c>
      <c r="J59" s="11">
        <f t="shared" si="14"/>
      </c>
      <c r="K59" s="11">
        <f t="shared" si="14"/>
      </c>
      <c r="L59" s="11">
        <f t="shared" si="14"/>
      </c>
      <c r="M59" s="11">
        <f t="shared" si="14"/>
      </c>
      <c r="N59" s="11">
        <f t="shared" si="14"/>
      </c>
      <c r="O59" s="11">
        <f t="shared" si="14"/>
      </c>
      <c r="P59" s="11">
        <f t="shared" si="14"/>
      </c>
      <c r="Q59" s="11">
        <f t="shared" si="14"/>
      </c>
      <c r="R59" s="11">
        <f t="shared" si="14"/>
      </c>
      <c r="S59" s="11">
        <f t="shared" si="14"/>
      </c>
      <c r="T59" s="11">
        <f t="shared" si="14"/>
      </c>
      <c r="U59" s="11">
        <f t="shared" si="14"/>
      </c>
      <c r="V59" s="11">
        <f t="shared" si="14"/>
      </c>
      <c r="W59" s="11">
        <f t="shared" si="14"/>
      </c>
      <c r="X59" s="11">
        <f t="shared" si="14"/>
      </c>
    </row>
    <row r="60" spans="10:24" ht="12.75">
      <c r="J60" s="11">
        <f t="shared" si="14"/>
      </c>
      <c r="K60" s="11">
        <f t="shared" si="14"/>
      </c>
      <c r="L60" s="11">
        <f t="shared" si="14"/>
      </c>
      <c r="M60" s="11">
        <f t="shared" si="14"/>
      </c>
      <c r="N60" s="11">
        <f t="shared" si="14"/>
      </c>
      <c r="O60" s="11">
        <f t="shared" si="14"/>
      </c>
      <c r="P60" s="11">
        <f t="shared" si="14"/>
      </c>
      <c r="Q60" s="11">
        <f t="shared" si="14"/>
      </c>
      <c r="R60" s="11">
        <f t="shared" si="14"/>
      </c>
      <c r="S60" s="11">
        <f t="shared" si="14"/>
      </c>
      <c r="T60" s="11">
        <f t="shared" si="14"/>
      </c>
      <c r="U60" s="11">
        <f t="shared" si="14"/>
      </c>
      <c r="V60" s="11">
        <f t="shared" si="14"/>
      </c>
      <c r="W60" s="11">
        <f t="shared" si="14"/>
      </c>
      <c r="X60" s="11">
        <f t="shared" si="14"/>
      </c>
    </row>
    <row r="61" spans="1:24" ht="12.75">
      <c r="A61" s="9" t="s">
        <v>74</v>
      </c>
      <c r="J61" s="11">
        <f t="shared" si="14"/>
      </c>
      <c r="K61" s="11">
        <f t="shared" si="14"/>
      </c>
      <c r="L61" s="11">
        <f t="shared" si="14"/>
      </c>
      <c r="M61" s="11">
        <f t="shared" si="14"/>
      </c>
      <c r="N61" s="11">
        <f t="shared" si="14"/>
      </c>
      <c r="O61" s="11">
        <f t="shared" si="14"/>
      </c>
      <c r="P61" s="11">
        <f t="shared" si="14"/>
      </c>
      <c r="Q61" s="11">
        <f t="shared" si="14"/>
      </c>
      <c r="R61" s="11">
        <f t="shared" si="14"/>
      </c>
      <c r="S61" s="11">
        <f t="shared" si="14"/>
      </c>
      <c r="T61" s="11">
        <f t="shared" si="14"/>
      </c>
      <c r="U61" s="11">
        <f t="shared" si="14"/>
      </c>
      <c r="V61" s="11">
        <f t="shared" si="14"/>
      </c>
      <c r="W61" s="11">
        <f t="shared" si="14"/>
      </c>
      <c r="X61" s="11">
        <f t="shared" si="14"/>
      </c>
    </row>
    <row r="62" spans="1:24" ht="12.75">
      <c r="A62" s="10" t="s">
        <v>29</v>
      </c>
      <c r="B62" s="11">
        <v>1519</v>
      </c>
      <c r="C62" s="10">
        <v>2003</v>
      </c>
      <c r="D62" s="10">
        <v>2003</v>
      </c>
      <c r="E62" s="10">
        <v>25</v>
      </c>
      <c r="F62" s="10">
        <f>D62+E62</f>
        <v>2028</v>
      </c>
      <c r="G62" s="10">
        <f>F62-C62</f>
        <v>25</v>
      </c>
      <c r="H62" s="11">
        <f>B62*((1+$B$86)^G62)</f>
        <v>3180.4486751447507</v>
      </c>
      <c r="I62" s="12">
        <f>F62-2012</f>
        <v>16</v>
      </c>
      <c r="J62" s="11">
        <f t="shared" si="14"/>
      </c>
      <c r="K62" s="11">
        <f t="shared" si="14"/>
      </c>
      <c r="L62" s="11">
        <f t="shared" si="14"/>
      </c>
      <c r="M62" s="11">
        <f t="shared" si="14"/>
      </c>
      <c r="N62" s="11">
        <f t="shared" si="14"/>
      </c>
      <c r="O62" s="11">
        <f t="shared" si="14"/>
      </c>
      <c r="P62" s="11">
        <f t="shared" si="14"/>
      </c>
      <c r="Q62" s="11">
        <f t="shared" si="14"/>
      </c>
      <c r="R62" s="11">
        <f t="shared" si="14"/>
      </c>
      <c r="S62" s="11">
        <f t="shared" si="14"/>
      </c>
      <c r="T62" s="11">
        <f t="shared" si="14"/>
        <v>3180.4486751447507</v>
      </c>
      <c r="U62" s="11">
        <f t="shared" si="14"/>
      </c>
      <c r="V62" s="11">
        <f t="shared" si="14"/>
      </c>
      <c r="W62" s="11">
        <f t="shared" si="14"/>
      </c>
      <c r="X62" s="11">
        <f t="shared" si="14"/>
      </c>
    </row>
    <row r="63" spans="1:24" ht="12.75">
      <c r="A63" s="10" t="s">
        <v>58</v>
      </c>
      <c r="J63" s="11">
        <f t="shared" si="14"/>
      </c>
      <c r="K63" s="11">
        <f t="shared" si="14"/>
      </c>
      <c r="L63" s="11">
        <f t="shared" si="14"/>
      </c>
      <c r="M63" s="11">
        <f t="shared" si="14"/>
      </c>
      <c r="N63" s="11">
        <f t="shared" si="14"/>
      </c>
      <c r="O63" s="11">
        <f t="shared" si="14"/>
      </c>
      <c r="P63" s="11">
        <f t="shared" si="14"/>
      </c>
      <c r="Q63" s="11">
        <f t="shared" si="14"/>
      </c>
      <c r="R63" s="11">
        <f t="shared" si="14"/>
      </c>
      <c r="S63" s="11">
        <f t="shared" si="14"/>
      </c>
      <c r="T63" s="11">
        <f t="shared" si="14"/>
      </c>
      <c r="U63" s="11">
        <f t="shared" si="14"/>
      </c>
      <c r="V63" s="11">
        <f t="shared" si="14"/>
      </c>
      <c r="W63" s="11">
        <f t="shared" si="14"/>
      </c>
      <c r="X63" s="11">
        <f t="shared" si="14"/>
      </c>
    </row>
    <row r="64" spans="1:24" ht="12.75">
      <c r="A64" s="10" t="s">
        <v>28</v>
      </c>
      <c r="J64" s="11">
        <f t="shared" si="14"/>
      </c>
      <c r="K64" s="11">
        <f t="shared" si="14"/>
      </c>
      <c r="L64" s="11">
        <f t="shared" si="14"/>
      </c>
      <c r="M64" s="11">
        <f t="shared" si="14"/>
      </c>
      <c r="N64" s="11">
        <f t="shared" si="14"/>
      </c>
      <c r="O64" s="11">
        <f t="shared" si="14"/>
      </c>
      <c r="P64" s="11">
        <f t="shared" si="14"/>
      </c>
      <c r="Q64" s="11">
        <f t="shared" si="14"/>
      </c>
      <c r="R64" s="11">
        <f t="shared" si="14"/>
      </c>
      <c r="S64" s="11">
        <f t="shared" si="14"/>
      </c>
      <c r="T64" s="11">
        <f t="shared" si="14"/>
      </c>
      <c r="U64" s="11">
        <f t="shared" si="14"/>
      </c>
      <c r="V64" s="11">
        <f t="shared" si="14"/>
      </c>
      <c r="W64" s="11">
        <f t="shared" si="14"/>
      </c>
      <c r="X64" s="11">
        <f t="shared" si="14"/>
      </c>
    </row>
    <row r="65" spans="1:24" ht="12.75">
      <c r="A65" s="10" t="s">
        <v>78</v>
      </c>
      <c r="J65" s="11">
        <f t="shared" si="14"/>
      </c>
      <c r="K65" s="11">
        <f t="shared" si="14"/>
      </c>
      <c r="L65" s="11">
        <f t="shared" si="14"/>
      </c>
      <c r="M65" s="11">
        <f t="shared" si="14"/>
      </c>
      <c r="N65" s="11">
        <f t="shared" si="14"/>
      </c>
      <c r="O65" s="11">
        <f t="shared" si="14"/>
      </c>
      <c r="P65" s="11">
        <f t="shared" si="14"/>
      </c>
      <c r="Q65" s="11">
        <f t="shared" si="14"/>
      </c>
      <c r="R65" s="11">
        <f t="shared" si="14"/>
      </c>
      <c r="S65" s="11">
        <f t="shared" si="14"/>
      </c>
      <c r="T65" s="11">
        <f t="shared" si="14"/>
      </c>
      <c r="U65" s="11">
        <f t="shared" si="14"/>
      </c>
      <c r="V65" s="11">
        <f t="shared" si="14"/>
      </c>
      <c r="W65" s="11">
        <f t="shared" si="14"/>
      </c>
      <c r="X65" s="11">
        <f t="shared" si="14"/>
      </c>
    </row>
    <row r="66" spans="1:24" ht="12.75">
      <c r="A66" s="10" t="s">
        <v>44</v>
      </c>
      <c r="J66" s="11">
        <f t="shared" si="14"/>
      </c>
      <c r="K66" s="11">
        <f t="shared" si="14"/>
      </c>
      <c r="L66" s="11">
        <f t="shared" si="14"/>
      </c>
      <c r="M66" s="11">
        <f t="shared" si="14"/>
      </c>
      <c r="N66" s="11">
        <f t="shared" si="14"/>
      </c>
      <c r="O66" s="11">
        <f t="shared" si="14"/>
      </c>
      <c r="P66" s="11">
        <f t="shared" si="14"/>
      </c>
      <c r="Q66" s="11">
        <f t="shared" si="14"/>
      </c>
      <c r="R66" s="11">
        <f t="shared" si="14"/>
      </c>
      <c r="S66" s="11">
        <f t="shared" si="14"/>
      </c>
      <c r="T66" s="11">
        <f t="shared" si="14"/>
      </c>
      <c r="U66" s="11">
        <f t="shared" si="14"/>
      </c>
      <c r="V66" s="11">
        <f t="shared" si="14"/>
      </c>
      <c r="W66" s="11">
        <f t="shared" si="14"/>
      </c>
      <c r="X66" s="11">
        <f t="shared" si="14"/>
      </c>
    </row>
    <row r="67" spans="10:24" ht="12.75">
      <c r="J67" s="11">
        <f aca="true" t="shared" si="15" ref="J67:X76">IF(($F67=J$2),$H67,"")</f>
      </c>
      <c r="K67" s="11">
        <f t="shared" si="15"/>
      </c>
      <c r="L67" s="11">
        <f t="shared" si="15"/>
      </c>
      <c r="M67" s="11">
        <f t="shared" si="15"/>
      </c>
      <c r="N67" s="11">
        <f t="shared" si="15"/>
      </c>
      <c r="O67" s="11">
        <f t="shared" si="15"/>
      </c>
      <c r="P67" s="11">
        <f t="shared" si="15"/>
      </c>
      <c r="Q67" s="11">
        <f t="shared" si="15"/>
      </c>
      <c r="R67" s="11">
        <f t="shared" si="15"/>
      </c>
      <c r="S67" s="11">
        <f t="shared" si="15"/>
      </c>
      <c r="T67" s="11">
        <f t="shared" si="15"/>
      </c>
      <c r="U67" s="11">
        <f t="shared" si="15"/>
      </c>
      <c r="V67" s="11">
        <f t="shared" si="15"/>
      </c>
      <c r="W67" s="11">
        <f t="shared" si="15"/>
      </c>
      <c r="X67" s="11">
        <f t="shared" si="15"/>
      </c>
    </row>
    <row r="68" spans="1:24" ht="12.75">
      <c r="A68" s="9" t="s">
        <v>92</v>
      </c>
      <c r="J68" s="11">
        <f t="shared" si="15"/>
      </c>
      <c r="K68" s="11">
        <f t="shared" si="15"/>
      </c>
      <c r="L68" s="11">
        <f t="shared" si="15"/>
      </c>
      <c r="M68" s="11">
        <f t="shared" si="15"/>
      </c>
      <c r="N68" s="11">
        <f t="shared" si="15"/>
      </c>
      <c r="O68" s="11">
        <f t="shared" si="15"/>
      </c>
      <c r="P68" s="11">
        <f t="shared" si="15"/>
      </c>
      <c r="Q68" s="11">
        <f t="shared" si="15"/>
      </c>
      <c r="R68" s="11">
        <f t="shared" si="15"/>
      </c>
      <c r="S68" s="11">
        <f t="shared" si="15"/>
      </c>
      <c r="T68" s="11">
        <f t="shared" si="15"/>
      </c>
      <c r="U68" s="11">
        <f t="shared" si="15"/>
      </c>
      <c r="V68" s="11">
        <f t="shared" si="15"/>
      </c>
      <c r="W68" s="11">
        <f t="shared" si="15"/>
      </c>
      <c r="X68" s="11">
        <f t="shared" si="15"/>
      </c>
    </row>
    <row r="69" spans="1:24" ht="12.75">
      <c r="A69" s="10" t="s">
        <v>4</v>
      </c>
      <c r="B69" s="11">
        <v>5970</v>
      </c>
      <c r="C69" s="10">
        <v>2010</v>
      </c>
      <c r="D69" s="10">
        <v>2000</v>
      </c>
      <c r="E69" s="10">
        <v>11</v>
      </c>
      <c r="F69" s="10">
        <f aca="true" t="shared" si="16" ref="F69:F75">D69+E69</f>
        <v>2011</v>
      </c>
      <c r="G69" s="10">
        <f aca="true" t="shared" si="17" ref="G69:G76">F69-C69</f>
        <v>1</v>
      </c>
      <c r="H69" s="11">
        <f aca="true" t="shared" si="18" ref="H69:H76">B69*((1+$B$86)^G69)</f>
        <v>6149.1</v>
      </c>
      <c r="I69" s="12">
        <f aca="true" t="shared" si="19" ref="I69:I76">F69-2012</f>
        <v>-1</v>
      </c>
      <c r="J69" s="11">
        <v>5970</v>
      </c>
      <c r="K69" s="11">
        <f t="shared" si="15"/>
      </c>
      <c r="L69" s="11"/>
      <c r="M69" s="11">
        <f t="shared" si="15"/>
      </c>
      <c r="N69" s="11">
        <f t="shared" si="15"/>
      </c>
      <c r="O69" s="11">
        <f t="shared" si="15"/>
      </c>
      <c r="P69" s="11">
        <f t="shared" si="15"/>
      </c>
      <c r="Q69" s="11">
        <f t="shared" si="15"/>
      </c>
      <c r="R69" s="11">
        <f t="shared" si="15"/>
      </c>
      <c r="S69" s="11">
        <f t="shared" si="15"/>
      </c>
      <c r="T69" s="11">
        <f t="shared" si="15"/>
      </c>
      <c r="U69" s="11">
        <f t="shared" si="15"/>
      </c>
      <c r="V69" s="11">
        <f t="shared" si="15"/>
      </c>
      <c r="W69" s="11">
        <f t="shared" si="15"/>
      </c>
      <c r="X69" s="11">
        <f t="shared" si="15"/>
      </c>
    </row>
    <row r="70" spans="1:24" ht="12.75">
      <c r="A70" s="10" t="s">
        <v>35</v>
      </c>
      <c r="B70" s="11">
        <v>5970</v>
      </c>
      <c r="C70" s="10">
        <v>2010</v>
      </c>
      <c r="D70" s="10">
        <f>F69</f>
        <v>2011</v>
      </c>
      <c r="E70" s="10">
        <v>8</v>
      </c>
      <c r="F70" s="10">
        <f t="shared" si="16"/>
        <v>2019</v>
      </c>
      <c r="G70" s="10">
        <f>F70-C70</f>
        <v>9</v>
      </c>
      <c r="H70" s="11">
        <f t="shared" si="18"/>
        <v>7789.4959074605895</v>
      </c>
      <c r="I70" s="12">
        <f>F70-2012</f>
        <v>7</v>
      </c>
      <c r="J70" s="11">
        <f t="shared" si="15"/>
      </c>
      <c r="K70" s="11">
        <f t="shared" si="15"/>
        <v>7789.4959074605895</v>
      </c>
      <c r="L70" s="11"/>
      <c r="M70" s="11">
        <f t="shared" si="15"/>
      </c>
      <c r="N70" s="11">
        <f t="shared" si="15"/>
      </c>
      <c r="O70" s="11">
        <f t="shared" si="15"/>
      </c>
      <c r="P70" s="11">
        <f t="shared" si="15"/>
      </c>
      <c r="Q70" s="11">
        <f t="shared" si="15"/>
      </c>
      <c r="R70" s="11">
        <v>7789</v>
      </c>
      <c r="S70" s="11">
        <f t="shared" si="15"/>
      </c>
      <c r="T70" s="11">
        <f t="shared" si="15"/>
      </c>
      <c r="U70" s="11">
        <f t="shared" si="15"/>
      </c>
      <c r="V70" s="11">
        <f t="shared" si="15"/>
      </c>
      <c r="W70" s="11">
        <f t="shared" si="15"/>
      </c>
      <c r="X70" s="11">
        <f t="shared" si="15"/>
      </c>
    </row>
    <row r="71" spans="1:24" ht="12.75">
      <c r="A71" s="10" t="s">
        <v>24</v>
      </c>
      <c r="B71" s="11">
        <v>5970</v>
      </c>
      <c r="C71" s="10">
        <v>2010</v>
      </c>
      <c r="D71" s="10">
        <f>F70</f>
        <v>2019</v>
      </c>
      <c r="E71" s="10">
        <v>8</v>
      </c>
      <c r="F71" s="10">
        <f t="shared" si="16"/>
        <v>2027</v>
      </c>
      <c r="G71" s="10">
        <f>F71-C71</f>
        <v>17</v>
      </c>
      <c r="H71" s="11">
        <f t="shared" si="18"/>
        <v>9867.500364662352</v>
      </c>
      <c r="I71" s="12">
        <f>F71-2012</f>
        <v>15</v>
      </c>
      <c r="J71" s="11">
        <f t="shared" si="15"/>
      </c>
      <c r="K71" s="11">
        <f t="shared" si="15"/>
      </c>
      <c r="L71" s="11">
        <f t="shared" si="15"/>
      </c>
      <c r="M71" s="11">
        <f t="shared" si="15"/>
      </c>
      <c r="N71" s="11">
        <f t="shared" si="15"/>
      </c>
      <c r="O71" s="11">
        <f t="shared" si="15"/>
      </c>
      <c r="P71" s="11">
        <f t="shared" si="15"/>
      </c>
      <c r="Q71" s="11">
        <f t="shared" si="15"/>
      </c>
      <c r="S71" s="11">
        <f t="shared" si="15"/>
        <v>9867.500364662352</v>
      </c>
      <c r="T71" s="11">
        <f t="shared" si="15"/>
      </c>
      <c r="U71" s="11">
        <f t="shared" si="15"/>
      </c>
      <c r="V71" s="11">
        <f t="shared" si="15"/>
      </c>
      <c r="W71" s="11">
        <f t="shared" si="15"/>
      </c>
      <c r="X71" s="11">
        <f t="shared" si="15"/>
      </c>
    </row>
    <row r="72" spans="1:24" ht="12.75">
      <c r="A72" s="10" t="s">
        <v>65</v>
      </c>
      <c r="B72" s="11">
        <v>4000</v>
      </c>
      <c r="C72" s="10">
        <v>2005</v>
      </c>
      <c r="D72" s="10">
        <v>2003</v>
      </c>
      <c r="E72" s="10">
        <v>10</v>
      </c>
      <c r="F72" s="10">
        <f t="shared" si="16"/>
        <v>2013</v>
      </c>
      <c r="G72" s="10">
        <f t="shared" si="17"/>
        <v>8</v>
      </c>
      <c r="H72" s="11">
        <f t="shared" si="18"/>
        <v>5067.080325550463</v>
      </c>
      <c r="I72" s="12">
        <f t="shared" si="19"/>
        <v>1</v>
      </c>
      <c r="J72" s="11">
        <f t="shared" si="15"/>
      </c>
      <c r="K72" s="11">
        <f t="shared" si="15"/>
      </c>
      <c r="L72" s="11"/>
      <c r="M72" s="11">
        <f t="shared" si="15"/>
      </c>
      <c r="N72" s="11">
        <f t="shared" si="15"/>
      </c>
      <c r="O72" s="11">
        <f t="shared" si="15"/>
      </c>
      <c r="P72" s="11">
        <f t="shared" si="15"/>
      </c>
      <c r="Q72" s="11">
        <f t="shared" si="15"/>
      </c>
      <c r="R72" s="11">
        <f t="shared" si="15"/>
      </c>
      <c r="S72" s="11">
        <f t="shared" si="15"/>
      </c>
      <c r="T72" s="11">
        <f t="shared" si="15"/>
      </c>
      <c r="U72" s="11">
        <f t="shared" si="15"/>
      </c>
      <c r="V72" s="11">
        <f t="shared" si="15"/>
      </c>
      <c r="W72" s="11">
        <f t="shared" si="15"/>
      </c>
      <c r="X72" s="11">
        <f t="shared" si="15"/>
      </c>
    </row>
    <row r="73" spans="1:24" ht="12.75">
      <c r="A73" s="10" t="s">
        <v>1</v>
      </c>
      <c r="B73" s="11">
        <v>4000</v>
      </c>
      <c r="C73" s="10">
        <v>2005</v>
      </c>
      <c r="D73" s="10">
        <f>F72</f>
        <v>2013</v>
      </c>
      <c r="E73" s="10">
        <v>10</v>
      </c>
      <c r="F73" s="10">
        <f t="shared" si="16"/>
        <v>2023</v>
      </c>
      <c r="G73" s="10">
        <f t="shared" si="17"/>
        <v>18</v>
      </c>
      <c r="H73" s="11">
        <f t="shared" si="18"/>
        <v>6809.732244959613</v>
      </c>
      <c r="I73" s="12">
        <f t="shared" si="19"/>
        <v>11</v>
      </c>
      <c r="J73" s="11">
        <f t="shared" si="15"/>
      </c>
      <c r="K73" s="11">
        <f t="shared" si="15"/>
      </c>
      <c r="L73" s="11">
        <f t="shared" si="15"/>
      </c>
      <c r="M73" s="11">
        <f t="shared" si="15"/>
      </c>
      <c r="N73" s="11">
        <f t="shared" si="15"/>
      </c>
      <c r="O73" s="11">
        <f t="shared" si="15"/>
        <v>6809.732244959613</v>
      </c>
      <c r="P73" s="11">
        <f t="shared" si="15"/>
      </c>
      <c r="Q73" s="11">
        <f t="shared" si="15"/>
      </c>
      <c r="R73" s="11">
        <f t="shared" si="15"/>
      </c>
      <c r="S73" s="11">
        <f t="shared" si="15"/>
      </c>
      <c r="T73" s="11">
        <f t="shared" si="15"/>
      </c>
      <c r="U73" s="11">
        <f t="shared" si="15"/>
      </c>
      <c r="V73" s="11">
        <f t="shared" si="15"/>
      </c>
      <c r="W73" s="11">
        <f t="shared" si="15"/>
      </c>
      <c r="X73" s="11">
        <f t="shared" si="15"/>
      </c>
    </row>
    <row r="74" spans="1:24" ht="13.5" customHeight="1">
      <c r="A74" s="10" t="s">
        <v>67</v>
      </c>
      <c r="B74" s="11">
        <v>15000</v>
      </c>
      <c r="C74" s="10">
        <v>2011</v>
      </c>
      <c r="D74" s="10">
        <v>2011</v>
      </c>
      <c r="E74" s="10">
        <v>0</v>
      </c>
      <c r="F74" s="10">
        <f t="shared" si="16"/>
        <v>2011</v>
      </c>
      <c r="G74" s="10">
        <f t="shared" si="17"/>
        <v>0</v>
      </c>
      <c r="H74" s="11">
        <f t="shared" si="18"/>
        <v>15000</v>
      </c>
      <c r="I74" s="12">
        <f t="shared" si="19"/>
        <v>-1</v>
      </c>
      <c r="J74" s="11">
        <v>17355</v>
      </c>
      <c r="K74" s="11">
        <f t="shared" si="15"/>
      </c>
      <c r="L74" s="11">
        <f t="shared" si="15"/>
      </c>
      <c r="M74" s="11">
        <f t="shared" si="15"/>
      </c>
      <c r="N74" s="11">
        <f t="shared" si="15"/>
      </c>
      <c r="O74" s="11">
        <f t="shared" si="15"/>
      </c>
      <c r="P74" s="11">
        <f t="shared" si="15"/>
      </c>
      <c r="Q74" s="11">
        <f t="shared" si="15"/>
      </c>
      <c r="R74" s="11">
        <f t="shared" si="15"/>
      </c>
      <c r="S74" s="11">
        <f t="shared" si="15"/>
      </c>
      <c r="T74" s="11">
        <f t="shared" si="15"/>
      </c>
      <c r="U74" s="11">
        <f t="shared" si="15"/>
      </c>
      <c r="V74" s="11">
        <f t="shared" si="15"/>
      </c>
      <c r="W74" s="11">
        <f t="shared" si="15"/>
      </c>
      <c r="X74" s="11">
        <f t="shared" si="15"/>
      </c>
    </row>
    <row r="75" spans="1:24" ht="12.75">
      <c r="A75" s="10" t="s">
        <v>54</v>
      </c>
      <c r="B75" s="11">
        <v>15000</v>
      </c>
      <c r="C75" s="10">
        <v>2011</v>
      </c>
      <c r="D75" s="10">
        <v>2011</v>
      </c>
      <c r="E75" s="10">
        <v>10</v>
      </c>
      <c r="F75" s="10">
        <f t="shared" si="16"/>
        <v>2021</v>
      </c>
      <c r="G75" s="10">
        <f t="shared" si="17"/>
        <v>10</v>
      </c>
      <c r="H75" s="11">
        <f t="shared" si="18"/>
        <v>20158.745690161828</v>
      </c>
      <c r="I75" s="12">
        <f t="shared" si="19"/>
        <v>9</v>
      </c>
      <c r="J75" s="11">
        <f t="shared" si="15"/>
      </c>
      <c r="K75" s="11">
        <f t="shared" si="15"/>
      </c>
      <c r="L75" s="11">
        <f t="shared" si="15"/>
      </c>
      <c r="M75" s="11">
        <f t="shared" si="15"/>
        <v>20158.745690161828</v>
      </c>
      <c r="N75" s="11">
        <f t="shared" si="15"/>
      </c>
      <c r="O75" s="11">
        <f t="shared" si="15"/>
      </c>
      <c r="P75" s="11">
        <f t="shared" si="15"/>
      </c>
      <c r="Q75" s="11">
        <f t="shared" si="15"/>
      </c>
      <c r="R75" s="11">
        <f t="shared" si="15"/>
      </c>
      <c r="S75" s="11">
        <f t="shared" si="15"/>
      </c>
      <c r="T75" s="11">
        <f t="shared" si="15"/>
      </c>
      <c r="U75" s="11">
        <f t="shared" si="15"/>
      </c>
      <c r="V75" s="11">
        <f t="shared" si="15"/>
      </c>
      <c r="W75" s="11">
        <f t="shared" si="15"/>
      </c>
      <c r="X75" s="11">
        <f t="shared" si="15"/>
      </c>
    </row>
    <row r="76" spans="1:24" ht="12.75">
      <c r="A76" s="10" t="s">
        <v>89</v>
      </c>
      <c r="B76" s="11">
        <v>4000</v>
      </c>
      <c r="C76" s="10">
        <v>2005</v>
      </c>
      <c r="D76" s="10" t="s">
        <v>3</v>
      </c>
      <c r="E76" s="10" t="s">
        <v>3</v>
      </c>
      <c r="F76" s="10">
        <v>2019</v>
      </c>
      <c r="G76" s="10">
        <f t="shared" si="17"/>
        <v>14</v>
      </c>
      <c r="H76" s="11">
        <f t="shared" si="18"/>
        <v>6050.358899420444</v>
      </c>
      <c r="I76" s="12">
        <f t="shared" si="19"/>
        <v>7</v>
      </c>
      <c r="J76" s="11">
        <f t="shared" si="15"/>
      </c>
      <c r="K76" s="11">
        <f t="shared" si="15"/>
        <v>6050.358899420444</v>
      </c>
      <c r="L76" s="11">
        <f t="shared" si="15"/>
      </c>
      <c r="M76" s="11">
        <f t="shared" si="15"/>
      </c>
      <c r="N76" s="11">
        <f t="shared" si="15"/>
      </c>
      <c r="O76" s="11">
        <f t="shared" si="15"/>
      </c>
      <c r="P76" s="11">
        <f t="shared" si="15"/>
      </c>
      <c r="Q76" s="11">
        <f t="shared" si="15"/>
      </c>
      <c r="R76" s="11">
        <f t="shared" si="15"/>
      </c>
      <c r="S76" s="11">
        <f t="shared" si="15"/>
      </c>
      <c r="T76" s="11">
        <f t="shared" si="15"/>
      </c>
      <c r="U76" s="11">
        <f t="shared" si="15"/>
      </c>
      <c r="V76" s="11">
        <f t="shared" si="15"/>
      </c>
      <c r="W76" s="11">
        <f t="shared" si="15"/>
      </c>
      <c r="X76" s="11">
        <f t="shared" si="15"/>
      </c>
    </row>
    <row r="77" ht="12.75"/>
    <row r="78" ht="12.75">
      <c r="A78" s="9" t="s">
        <v>73</v>
      </c>
    </row>
    <row r="79" spans="1:24" ht="12.75">
      <c r="A79" s="10" t="s">
        <v>6</v>
      </c>
      <c r="J79" s="11">
        <v>105000</v>
      </c>
      <c r="K79" s="11">
        <f aca="true" t="shared" si="20" ref="K79:X79">((J79-J80)+J81)+J82</f>
        <v>33228.31952800437</v>
      </c>
      <c r="L79" s="11">
        <f t="shared" si="20"/>
        <v>35438.46472112334</v>
      </c>
      <c r="M79" s="11">
        <f t="shared" si="20"/>
        <v>-17397.597361708544</v>
      </c>
      <c r="N79" s="11">
        <f t="shared" si="20"/>
        <v>-76746.39241831818</v>
      </c>
      <c r="O79" s="11">
        <f t="shared" si="20"/>
        <v>-60529.46339193527</v>
      </c>
      <c r="P79" s="11">
        <f t="shared" si="20"/>
        <v>-61072.60267035091</v>
      </c>
      <c r="Q79" s="11">
        <f t="shared" si="20"/>
        <v>-52404.7210229718</v>
      </c>
      <c r="R79" s="11">
        <f t="shared" si="20"/>
        <v>-35104.66260174031</v>
      </c>
      <c r="S79" s="11">
        <f t="shared" si="20"/>
        <v>-52967.035134824895</v>
      </c>
      <c r="T79" s="11">
        <f t="shared" si="20"/>
        <v>-47588.89702717021</v>
      </c>
      <c r="U79" s="11">
        <f t="shared" si="20"/>
        <v>-31727.41829622454</v>
      </c>
      <c r="V79" s="11">
        <f t="shared" si="20"/>
        <v>-44959.072327653965</v>
      </c>
      <c r="W79" s="11">
        <f t="shared" si="20"/>
        <v>-24512.838449749524</v>
      </c>
      <c r="X79" s="11">
        <f t="shared" si="20"/>
        <v>-68596.02031843226</v>
      </c>
    </row>
    <row r="80" spans="1:24" ht="13.5" customHeight="1">
      <c r="A80" s="10" t="s">
        <v>57</v>
      </c>
      <c r="J80" s="11">
        <f aca="true" t="shared" si="21" ref="J80:X80">SUM(J5:J76)</f>
        <v>91771.68047199563</v>
      </c>
      <c r="K80" s="11">
        <f t="shared" si="21"/>
        <v>13839.854806881034</v>
      </c>
      <c r="L80" s="11">
        <f t="shared" si="21"/>
        <v>68618.34527811193</v>
      </c>
      <c r="M80" s="11">
        <f t="shared" si="21"/>
        <v>75616.67970382088</v>
      </c>
      <c r="N80" s="11">
        <f t="shared" si="21"/>
        <v>0</v>
      </c>
      <c r="O80" s="11">
        <f t="shared" si="21"/>
        <v>16658.307504232453</v>
      </c>
      <c r="P80" s="11">
        <f t="shared" si="21"/>
        <v>8115.934833201529</v>
      </c>
      <c r="Q80" s="11">
        <f t="shared" si="21"/>
        <v>0</v>
      </c>
      <c r="R80" s="11">
        <f t="shared" si="21"/>
        <v>35786.4333042279</v>
      </c>
      <c r="S80" s="11">
        <f t="shared" si="21"/>
        <v>13272.366487142159</v>
      </c>
      <c r="T80" s="11">
        <f t="shared" si="21"/>
        <v>3180.4486751447507</v>
      </c>
      <c r="U80" s="11">
        <f t="shared" si="21"/>
        <v>32914.51075131956</v>
      </c>
      <c r="V80" s="11">
        <f t="shared" si="21"/>
        <v>0</v>
      </c>
      <c r="W80" s="11">
        <f t="shared" si="21"/>
        <v>65020.00444809888</v>
      </c>
      <c r="X80" s="11">
        <f t="shared" si="21"/>
        <v>0</v>
      </c>
    </row>
    <row r="81" spans="1:24" ht="13.5" customHeight="1">
      <c r="A81" s="10" t="s">
        <v>48</v>
      </c>
      <c r="J81" s="11">
        <v>20000</v>
      </c>
      <c r="K81" s="11">
        <v>15000</v>
      </c>
      <c r="L81" s="11">
        <f aca="true" t="shared" si="22" ref="L81:X81">K81*(1+$B86)</f>
        <v>15450</v>
      </c>
      <c r="M81" s="11">
        <f t="shared" si="22"/>
        <v>15913.5</v>
      </c>
      <c r="N81" s="11">
        <f t="shared" si="22"/>
        <v>16390.905</v>
      </c>
      <c r="O81" s="11">
        <f t="shared" si="22"/>
        <v>16882.632149999998</v>
      </c>
      <c r="P81" s="11">
        <f t="shared" si="22"/>
        <v>17389.1111145</v>
      </c>
      <c r="Q81" s="11">
        <f t="shared" si="22"/>
        <v>17910.784447935</v>
      </c>
      <c r="R81" s="11">
        <f t="shared" si="22"/>
        <v>18448.10798137305</v>
      </c>
      <c r="S81" s="11">
        <f t="shared" si="22"/>
        <v>19001.551220814243</v>
      </c>
      <c r="T81" s="11">
        <f t="shared" si="22"/>
        <v>19571.59775743867</v>
      </c>
      <c r="U81" s="11">
        <f t="shared" si="22"/>
        <v>20158.74569016183</v>
      </c>
      <c r="V81" s="11">
        <f t="shared" si="22"/>
        <v>20763.508060866687</v>
      </c>
      <c r="W81" s="11">
        <f t="shared" si="22"/>
        <v>21386.413302692687</v>
      </c>
      <c r="X81" s="11">
        <f t="shared" si="22"/>
        <v>22028.00570177347</v>
      </c>
    </row>
    <row r="82" spans="1:24" ht="12.75">
      <c r="A82" s="10" t="s">
        <v>31</v>
      </c>
      <c r="J82" s="11">
        <f>I79*$B87</f>
        <v>0</v>
      </c>
      <c r="K82" s="11">
        <f aca="true" t="shared" si="23" ref="K82:X82">J79*$B87</f>
        <v>1050</v>
      </c>
      <c r="L82" s="11">
        <f t="shared" si="23"/>
        <v>332.28319528004374</v>
      </c>
      <c r="M82" s="11">
        <f t="shared" si="23"/>
        <v>354.3846472112334</v>
      </c>
      <c r="N82" s="11">
        <f t="shared" si="23"/>
        <v>-173.97597361708543</v>
      </c>
      <c r="O82" s="11">
        <f t="shared" si="23"/>
        <v>-767.4639241831818</v>
      </c>
      <c r="P82" s="11">
        <f t="shared" si="23"/>
        <v>-605.2946339193527</v>
      </c>
      <c r="Q82" s="11">
        <f t="shared" si="23"/>
        <v>-610.7260267035091</v>
      </c>
      <c r="R82" s="11">
        <f t="shared" si="23"/>
        <v>-524.047210229718</v>
      </c>
      <c r="S82" s="11">
        <f t="shared" si="23"/>
        <v>-351.0466260174031</v>
      </c>
      <c r="T82" s="11">
        <f t="shared" si="23"/>
        <v>-529.6703513482489</v>
      </c>
      <c r="U82" s="11">
        <f t="shared" si="23"/>
        <v>-475.88897027170214</v>
      </c>
      <c r="V82" s="11">
        <f t="shared" si="23"/>
        <v>-317.2741829622454</v>
      </c>
      <c r="W82" s="11">
        <f t="shared" si="23"/>
        <v>-449.5907232765397</v>
      </c>
      <c r="X82" s="11">
        <f t="shared" si="23"/>
        <v>-245.12838449749526</v>
      </c>
    </row>
    <row r="83" ht="12.75"/>
    <row r="84" ht="12.75"/>
    <row r="85" ht="12.75">
      <c r="A85" s="10" t="s">
        <v>76</v>
      </c>
    </row>
    <row r="86" spans="1:2" ht="13.5" customHeight="1">
      <c r="A86" s="10" t="s">
        <v>41</v>
      </c>
      <c r="B86" s="13">
        <v>0.03</v>
      </c>
    </row>
    <row r="87" spans="1:2" ht="13.5" customHeight="1">
      <c r="A87" s="10" t="s">
        <v>62</v>
      </c>
      <c r="B87" s="13">
        <v>0.01</v>
      </c>
    </row>
    <row r="88" ht="13.5" customHeight="1">
      <c r="A88" s="10" t="s">
        <v>88</v>
      </c>
    </row>
  </sheetData>
  <sheetProtection/>
  <mergeCells count="1">
    <mergeCell ref="J1:X1"/>
  </mergeCells>
  <printOptions gridLines="1" headings="1"/>
  <pageMargins left="0.75" right="0.75" top="1" bottom="1" header="0.5" footer="0.5"/>
  <pageSetup blackAndWhite="1" horizontalDpi="600" verticalDpi="600" orientation="landscape" paperSize="9" scale="85"/>
  <headerFooter alignWithMargins="0">
    <oddHeader>&amp;L&amp;D&amp;C&amp;A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2013-08-21T19:37:03Z</cp:lastPrinted>
  <dcterms:created xsi:type="dcterms:W3CDTF">2012-04-29T22:25:04Z</dcterms:created>
  <dcterms:modified xsi:type="dcterms:W3CDTF">2017-12-18T21:13:08Z</dcterms:modified>
  <cp:category/>
  <cp:version/>
  <cp:contentType/>
  <cp:contentStatus/>
</cp:coreProperties>
</file>